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068" windowWidth="10860" windowHeight="5568" activeTab="0"/>
  </bookViews>
  <sheets>
    <sheet name="Wall Sketching Sheet" sheetId="1" r:id="rId1"/>
    <sheet name="Example" sheetId="2" r:id="rId2"/>
  </sheets>
  <definedNames>
    <definedName name="_xlnm.Print_Area" localSheetId="1">'Example'!$A$1:$AN$193</definedName>
    <definedName name="_xlnm.Print_Area" localSheetId="0">'Wall Sketching Sheet'!$A$1:$AN$87</definedName>
  </definedNames>
  <calcPr fullCalcOnLoad="1"/>
</workbook>
</file>

<file path=xl/sharedStrings.xml><?xml version="1.0" encoding="utf-8"?>
<sst xmlns="http://schemas.openxmlformats.org/spreadsheetml/2006/main" count="1129" uniqueCount="200">
  <si>
    <t>B</t>
  </si>
  <si>
    <t>M</t>
  </si>
  <si>
    <t>ft</t>
  </si>
  <si>
    <t>T</t>
  </si>
  <si>
    <t>P</t>
  </si>
  <si>
    <t>1/2 P</t>
  </si>
  <si>
    <t>D</t>
  </si>
  <si>
    <t>1/2 D</t>
  </si>
  <si>
    <t>ET</t>
  </si>
  <si>
    <t>EM</t>
  </si>
  <si>
    <t>EB</t>
  </si>
  <si>
    <t>FM</t>
  </si>
  <si>
    <t>FB</t>
  </si>
  <si>
    <t>FG</t>
  </si>
  <si>
    <t>GC</t>
  </si>
  <si>
    <t>1/2 GC</t>
  </si>
  <si>
    <t>MC</t>
  </si>
  <si>
    <t>1/2 MC</t>
  </si>
  <si>
    <t>S</t>
  </si>
  <si>
    <t>CS</t>
  </si>
  <si>
    <t>CAP</t>
  </si>
  <si>
    <t>1/2 CAP</t>
  </si>
  <si>
    <t xml:space="preserve">  Planter</t>
  </si>
  <si>
    <t xml:space="preserve">  Half Planter</t>
  </si>
  <si>
    <t xml:space="preserve">  Drain</t>
  </si>
  <si>
    <t xml:space="preserve">  Half Drain</t>
  </si>
  <si>
    <t xml:space="preserve">  7" Step</t>
  </si>
  <si>
    <t xml:space="preserve">  End Top</t>
  </si>
  <si>
    <t xml:space="preserve">  End Middle</t>
  </si>
  <si>
    <t xml:space="preserve">  End Bottom</t>
  </si>
  <si>
    <t xml:space="preserve">  FS Top</t>
  </si>
  <si>
    <t xml:space="preserve">  FS Middle</t>
  </si>
  <si>
    <t xml:space="preserve">  FS Bottom</t>
  </si>
  <si>
    <t xml:space="preserve">  FS Garden</t>
  </si>
  <si>
    <t xml:space="preserve">  6" Cap</t>
  </si>
  <si>
    <t xml:space="preserve">  Half Cap</t>
  </si>
  <si>
    <t xml:space="preserve"> Garden Corner</t>
  </si>
  <si>
    <t xml:space="preserve"> Half Garden Corner</t>
  </si>
  <si>
    <t xml:space="preserve">  7" Curved  Step</t>
  </si>
  <si>
    <t>21'</t>
  </si>
  <si>
    <t>18'</t>
  </si>
  <si>
    <t>15'</t>
  </si>
  <si>
    <t>12'</t>
  </si>
  <si>
    <t>9'</t>
  </si>
  <si>
    <t>6'</t>
  </si>
  <si>
    <t>3'</t>
  </si>
  <si>
    <t>0'</t>
  </si>
  <si>
    <t>Retaining Wall Blocks</t>
  </si>
  <si>
    <t>Steps &amp; Caps</t>
  </si>
  <si>
    <t>Total Blocks</t>
  </si>
  <si>
    <t xml:space="preserve">  Full blocks</t>
  </si>
  <si>
    <t xml:space="preserve">  Half blocks</t>
  </si>
  <si>
    <t xml:space="preserve">  End blocks</t>
  </si>
  <si>
    <t xml:space="preserve">  2' x 4' x 7" Step</t>
  </si>
  <si>
    <t>Retaining  Series:</t>
  </si>
  <si>
    <t xml:space="preserve">  2' x 4' x 6" Cap</t>
  </si>
  <si>
    <t xml:space="preserve">  Corner blocks</t>
  </si>
  <si>
    <t>Free-Standing Series</t>
  </si>
  <si>
    <t>Job Name</t>
  </si>
  <si>
    <t>Company/Person</t>
  </si>
  <si>
    <t>Address</t>
  </si>
  <si>
    <t>City State, Zip</t>
  </si>
  <si>
    <t>Telephone</t>
  </si>
  <si>
    <t>Total Square feet</t>
  </si>
  <si>
    <t>Square Feet</t>
  </si>
  <si>
    <t>Retaining Series Legend</t>
  </si>
  <si>
    <t xml:space="preserve">Garden Bottom </t>
  </si>
  <si>
    <t>FTB</t>
  </si>
  <si>
    <t xml:space="preserve"> Flat-Top Bottom</t>
  </si>
  <si>
    <t>GB</t>
  </si>
  <si>
    <t>Wall Summary:</t>
  </si>
  <si>
    <t>Freestanding Wall Blocks</t>
  </si>
  <si>
    <t xml:space="preserve">  41" Top</t>
  </si>
  <si>
    <t xml:space="preserve">  41" Half Top</t>
  </si>
  <si>
    <t xml:space="preserve">  41" Middle</t>
  </si>
  <si>
    <t xml:space="preserve">  41" Half Middle</t>
  </si>
  <si>
    <t xml:space="preserve">  41" Bottom</t>
  </si>
  <si>
    <t xml:space="preserve">  41" Half Bottom</t>
  </si>
  <si>
    <t xml:space="preserve"> 28" Top</t>
  </si>
  <si>
    <t xml:space="preserve">  28" Half Top</t>
  </si>
  <si>
    <t xml:space="preserve">  28" Middle</t>
  </si>
  <si>
    <t xml:space="preserve">  28" Half Middle</t>
  </si>
  <si>
    <t xml:space="preserve">  28" Bottom</t>
  </si>
  <si>
    <t xml:space="preserve">  28" Half Bottom</t>
  </si>
  <si>
    <t>41" BLOCKS</t>
  </si>
  <si>
    <t>28" BLOCKS</t>
  </si>
  <si>
    <t>PP</t>
  </si>
  <si>
    <t xml:space="preserve">  Protruding Planter</t>
  </si>
  <si>
    <t xml:space="preserve">  Curb Top</t>
  </si>
  <si>
    <t>CT</t>
  </si>
  <si>
    <t xml:space="preserve"> Middle Corner</t>
  </si>
  <si>
    <t xml:space="preserve"> Half Middle Corner</t>
  </si>
  <si>
    <t>CORNER BLOCKS</t>
  </si>
  <si>
    <r>
      <t>Free-Standing Series Legend</t>
    </r>
    <r>
      <rPr>
        <b/>
        <sz val="16"/>
        <rFont val="Arial"/>
        <family val="2"/>
      </rPr>
      <t>:</t>
    </r>
  </si>
  <si>
    <t>BGC</t>
  </si>
  <si>
    <t>BTC</t>
  </si>
  <si>
    <t>BMC</t>
  </si>
  <si>
    <t>Total Linear feet</t>
  </si>
  <si>
    <t xml:space="preserve"> Flat  Corner</t>
  </si>
  <si>
    <t xml:space="preserve"> Half Flat Corner</t>
  </si>
  <si>
    <t>FC</t>
  </si>
  <si>
    <t>1/2 FC</t>
  </si>
  <si>
    <t>28 T</t>
  </si>
  <si>
    <t>28 B</t>
  </si>
  <si>
    <t>28HM</t>
  </si>
  <si>
    <t>28HB</t>
  </si>
  <si>
    <t>28HT</t>
  </si>
  <si>
    <t>HT</t>
  </si>
  <si>
    <t>HM</t>
  </si>
  <si>
    <t>HB</t>
  </si>
  <si>
    <t>28 M</t>
  </si>
  <si>
    <t>Linear Feet   ~</t>
  </si>
  <si>
    <t>Linear Feet           ~</t>
  </si>
  <si>
    <t>CFT</t>
  </si>
  <si>
    <t>CFM</t>
  </si>
  <si>
    <t>Curved Top</t>
  </si>
  <si>
    <t>Curved Middle</t>
  </si>
  <si>
    <t>CFB</t>
  </si>
  <si>
    <t>Curved  Bottom</t>
  </si>
  <si>
    <t>Curved Garden</t>
  </si>
  <si>
    <t>CFG</t>
  </si>
  <si>
    <t>CFTB</t>
  </si>
  <si>
    <t>Curved FlatTop Bottom*</t>
  </si>
  <si>
    <t xml:space="preserve"> Bottom Garden Corner*</t>
  </si>
  <si>
    <t xml:space="preserve"> Bottom Top Corner*</t>
  </si>
  <si>
    <t xml:space="preserve"> Bottom Middle Corner*</t>
  </si>
  <si>
    <t>*Will not copy to Orders sheet</t>
  </si>
  <si>
    <t>[       CS      ]</t>
  </si>
  <si>
    <t>[      CAP       ]</t>
  </si>
  <si>
    <t>[≡≡S≡≡]</t>
  </si>
  <si>
    <t>BC</t>
  </si>
  <si>
    <t>BFC</t>
  </si>
  <si>
    <t>FST</t>
  </si>
  <si>
    <t>Curved FlatTop Bottom</t>
  </si>
  <si>
    <t xml:space="preserve"> Bottom Garden Corner</t>
  </si>
  <si>
    <t xml:space="preserve"> Bottom Flat Corner</t>
  </si>
  <si>
    <t xml:space="preserve"> Bottom Corner</t>
  </si>
  <si>
    <t>Columns</t>
  </si>
  <si>
    <t>28T</t>
  </si>
  <si>
    <t>28M</t>
  </si>
  <si>
    <t>28B</t>
  </si>
  <si>
    <t>Summary:</t>
  </si>
  <si>
    <t>Retaining:</t>
  </si>
  <si>
    <t>Free-Standing:</t>
  </si>
  <si>
    <t xml:space="preserve">   6" Cap</t>
  </si>
  <si>
    <t>HP</t>
  </si>
  <si>
    <t>HD</t>
  </si>
  <si>
    <t>HFC</t>
  </si>
  <si>
    <t>HMC</t>
  </si>
  <si>
    <t>[HCAP]</t>
  </si>
  <si>
    <t xml:space="preserve">  28" Top</t>
  </si>
  <si>
    <t>C</t>
  </si>
  <si>
    <t>CC</t>
  </si>
  <si>
    <t>Column Cap</t>
  </si>
  <si>
    <t>Column Series Legend</t>
  </si>
  <si>
    <t xml:space="preserve"> Column</t>
  </si>
  <si>
    <t>EC</t>
  </si>
  <si>
    <t xml:space="preserve"> End Column</t>
  </si>
  <si>
    <t>LC</t>
  </si>
  <si>
    <t xml:space="preserve"> Line Column</t>
  </si>
  <si>
    <t>Corner  Column</t>
  </si>
  <si>
    <t>[    CAP    ]</t>
  </si>
  <si>
    <t>60B</t>
  </si>
  <si>
    <t>60" BLOCKS</t>
  </si>
  <si>
    <t>21" BLOCKS</t>
  </si>
  <si>
    <t>60M</t>
  </si>
  <si>
    <t>60HM</t>
  </si>
  <si>
    <t>60HB</t>
  </si>
  <si>
    <t>60" Middle</t>
  </si>
  <si>
    <t>60" Half Middle</t>
  </si>
  <si>
    <t>60" Bottom</t>
  </si>
  <si>
    <t>60" Half Bottom</t>
  </si>
  <si>
    <t>21T</t>
  </si>
  <si>
    <t>21HT</t>
  </si>
  <si>
    <t>21M</t>
  </si>
  <si>
    <t>21HM</t>
  </si>
  <si>
    <t>21B</t>
  </si>
  <si>
    <t>21HB</t>
  </si>
  <si>
    <t>21" Top</t>
  </si>
  <si>
    <t>21" Half Top</t>
  </si>
  <si>
    <t>21" Middle</t>
  </si>
  <si>
    <t>21" Half Middle</t>
  </si>
  <si>
    <t>21" Bottom</t>
  </si>
  <si>
    <t>21" Half Bottom</t>
  </si>
  <si>
    <t>9SB</t>
  </si>
  <si>
    <t>9SBLH</t>
  </si>
  <si>
    <t>9SBRH</t>
  </si>
  <si>
    <t>9HSB</t>
  </si>
  <si>
    <t>9" SB Half Middle</t>
  </si>
  <si>
    <t>9" SB Middle</t>
  </si>
  <si>
    <t>9" SB Right Corner</t>
  </si>
  <si>
    <t>9" SB Left Corner</t>
  </si>
  <si>
    <t>21LH</t>
  </si>
  <si>
    <t>21RH</t>
  </si>
  <si>
    <t>21" Left Corner</t>
  </si>
  <si>
    <t>21" Right Corner</t>
  </si>
  <si>
    <t>9" SETBACK BLOCKS</t>
  </si>
  <si>
    <t>The copy button may take a moment to transfer the</t>
  </si>
  <si>
    <t>blocks to the other program.</t>
  </si>
  <si>
    <t>HGC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</si>
</sst>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64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6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color indexed="9"/>
      <name val="Arial"/>
      <family val="2"/>
    </font>
    <font>
      <b/>
      <sz val="10"/>
      <name val="Arial Rounded MT Bold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26"/>
      <color indexed="63"/>
      <name val="Arial"/>
      <family val="0"/>
    </font>
    <font>
      <sz val="10"/>
      <color indexed="63"/>
      <name val="Arial"/>
      <family val="0"/>
    </font>
    <font>
      <b/>
      <sz val="16"/>
      <color indexed="63"/>
      <name val="Arial"/>
      <family val="0"/>
    </font>
    <font>
      <b/>
      <sz val="20"/>
      <color indexed="63"/>
      <name val="Helvetica"/>
      <family val="0"/>
    </font>
    <font>
      <sz val="20"/>
      <color indexed="63"/>
      <name val="Arial"/>
      <family val="0"/>
    </font>
    <font>
      <b/>
      <u val="single"/>
      <sz val="22"/>
      <color indexed="63"/>
      <name val="Arial"/>
      <family val="0"/>
    </font>
    <font>
      <sz val="12"/>
      <color indexed="10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dashed"/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164" fontId="0" fillId="0" borderId="0" xfId="0" applyNumberFormat="1" applyAlignment="1">
      <alignment/>
    </xf>
    <xf numFmtId="49" fontId="1" fillId="33" borderId="14" xfId="0" applyNumberFormat="1" applyFont="1" applyFill="1" applyBorder="1" applyAlignment="1">
      <alignment horizontal="centerContinuous" vertical="center"/>
    </xf>
    <xf numFmtId="49" fontId="1" fillId="34" borderId="14" xfId="0" applyNumberFormat="1" applyFont="1" applyFill="1" applyBorder="1" applyAlignment="1">
      <alignment horizontal="centerContinuous" vertical="center"/>
    </xf>
    <xf numFmtId="49" fontId="1" fillId="35" borderId="14" xfId="0" applyNumberFormat="1" applyFont="1" applyFill="1" applyBorder="1" applyAlignment="1">
      <alignment horizontal="centerContinuous" vertical="center"/>
    </xf>
    <xf numFmtId="49" fontId="1" fillId="36" borderId="14" xfId="0" applyNumberFormat="1" applyFont="1" applyFill="1" applyBorder="1" applyAlignment="1">
      <alignment horizontal="centerContinuous" vertical="center"/>
    </xf>
    <xf numFmtId="49" fontId="1" fillId="37" borderId="14" xfId="0" applyNumberFormat="1" applyFont="1" applyFill="1" applyBorder="1" applyAlignment="1">
      <alignment horizontal="centerContinuous" vertical="center"/>
    </xf>
    <xf numFmtId="49" fontId="1" fillId="38" borderId="14" xfId="0" applyNumberFormat="1" applyFont="1" applyFill="1" applyBorder="1" applyAlignment="1">
      <alignment horizontal="centerContinuous" vertical="center"/>
    </xf>
    <xf numFmtId="49" fontId="1" fillId="39" borderId="14" xfId="0" applyNumberFormat="1" applyFont="1" applyFill="1" applyBorder="1" applyAlignment="1">
      <alignment horizontal="centerContinuous" vertical="center"/>
    </xf>
    <xf numFmtId="49" fontId="1" fillId="40" borderId="14" xfId="0" applyNumberFormat="1" applyFont="1" applyFill="1" applyBorder="1" applyAlignment="1">
      <alignment horizontal="centerContinuous" vertical="center"/>
    </xf>
    <xf numFmtId="49" fontId="1" fillId="41" borderId="14" xfId="0" applyNumberFormat="1" applyFont="1" applyFill="1" applyBorder="1" applyAlignment="1">
      <alignment horizontal="centerContinuous" vertical="center"/>
    </xf>
    <xf numFmtId="164" fontId="3" fillId="0" borderId="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6" xfId="0" applyFont="1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0" xfId="0" applyFill="1" applyBorder="1" applyAlignment="1">
      <alignment/>
    </xf>
    <xf numFmtId="0" fontId="0" fillId="43" borderId="0" xfId="0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Alignment="1">
      <alignment/>
    </xf>
    <xf numFmtId="0" fontId="0" fillId="0" borderId="2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8" fillId="0" borderId="23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31" xfId="0" applyNumberFormat="1" applyBorder="1" applyAlignment="1">
      <alignment/>
    </xf>
    <xf numFmtId="1" fontId="1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26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42" borderId="32" xfId="0" applyFill="1" applyBorder="1" applyAlignment="1">
      <alignment/>
    </xf>
    <xf numFmtId="0" fontId="0" fillId="42" borderId="24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27" xfId="0" applyFont="1" applyBorder="1" applyAlignment="1">
      <alignment/>
    </xf>
    <xf numFmtId="49" fontId="9" fillId="44" borderId="35" xfId="0" applyNumberFormat="1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11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49" fontId="1" fillId="45" borderId="14" xfId="0" applyNumberFormat="1" applyFont="1" applyFill="1" applyBorder="1" applyAlignment="1">
      <alignment horizontal="centerContinuous" vertical="center"/>
    </xf>
    <xf numFmtId="49" fontId="1" fillId="46" borderId="14" xfId="0" applyNumberFormat="1" applyFont="1" applyFill="1" applyBorder="1" applyAlignment="1">
      <alignment horizontal="centerContinuous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0" borderId="0" xfId="0" applyFont="1" applyFill="1" applyBorder="1" applyAlignment="1">
      <alignment horizontal="center"/>
    </xf>
    <xf numFmtId="0" fontId="0" fillId="40" borderId="0" xfId="0" applyFont="1" applyFill="1" applyBorder="1" applyAlignment="1" quotePrefix="1">
      <alignment horizontal="center"/>
    </xf>
    <xf numFmtId="1" fontId="0" fillId="40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0" fillId="0" borderId="28" xfId="0" applyFill="1" applyBorder="1" applyAlignment="1">
      <alignment/>
    </xf>
    <xf numFmtId="49" fontId="15" fillId="43" borderId="27" xfId="0" applyNumberFormat="1" applyFont="1" applyFill="1" applyBorder="1" applyAlignment="1">
      <alignment horizontal="right"/>
    </xf>
    <xf numFmtId="0" fontId="1" fillId="40" borderId="36" xfId="0" applyFont="1" applyFill="1" applyBorder="1" applyAlignment="1">
      <alignment horizontal="center" vertical="center"/>
    </xf>
    <xf numFmtId="49" fontId="1" fillId="37" borderId="14" xfId="0" applyNumberFormat="1" applyFont="1" applyFill="1" applyBorder="1" applyAlignment="1" quotePrefix="1">
      <alignment horizontal="centerContinuous" vertical="center"/>
    </xf>
    <xf numFmtId="0" fontId="1" fillId="39" borderId="36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" fillId="37" borderId="14" xfId="0" applyNumberFormat="1" applyFont="1" applyFill="1" applyBorder="1" applyAlignment="1" quotePrefix="1">
      <alignment horizontal="center" vertical="center"/>
    </xf>
    <xf numFmtId="49" fontId="1" fillId="46" borderId="14" xfId="0" applyNumberFormat="1" applyFont="1" applyFill="1" applyBorder="1" applyAlignment="1">
      <alignment horizontal="center" vertical="center"/>
    </xf>
    <xf numFmtId="49" fontId="1" fillId="45" borderId="14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0" fillId="35" borderId="14" xfId="0" applyNumberFormat="1" applyFont="1" applyFill="1" applyBorder="1" applyAlignment="1">
      <alignment horizontal="center" vertical="center"/>
    </xf>
    <xf numFmtId="49" fontId="0" fillId="38" borderId="14" xfId="0" applyNumberFormat="1" applyFont="1" applyFill="1" applyBorder="1" applyAlignment="1">
      <alignment horizontal="center" vertical="center"/>
    </xf>
    <xf numFmtId="49" fontId="0" fillId="36" borderId="14" xfId="0" applyNumberFormat="1" applyFont="1" applyFill="1" applyBorder="1" applyAlignment="1">
      <alignment horizontal="center" vertical="center"/>
    </xf>
    <xf numFmtId="49" fontId="0" fillId="41" borderId="14" xfId="0" applyNumberFormat="1" applyFont="1" applyFill="1" applyBorder="1" applyAlignment="1">
      <alignment horizontal="centerContinuous" vertical="center"/>
    </xf>
    <xf numFmtId="49" fontId="0" fillId="40" borderId="14" xfId="0" applyNumberFormat="1" applyFont="1" applyFill="1" applyBorder="1" applyAlignment="1">
      <alignment horizontal="centerContinuous" vertical="center"/>
    </xf>
    <xf numFmtId="49" fontId="0" fillId="43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37" xfId="0" applyBorder="1" applyAlignment="1">
      <alignment/>
    </xf>
    <xf numFmtId="2" fontId="8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9" fillId="43" borderId="0" xfId="0" applyFont="1" applyFill="1" applyBorder="1" applyAlignment="1">
      <alignment/>
    </xf>
    <xf numFmtId="0" fontId="8" fillId="47" borderId="14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38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9" fillId="43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9" fillId="43" borderId="40" xfId="0" applyFont="1" applyFill="1" applyBorder="1" applyAlignment="1">
      <alignment horizontal="center" vertical="center"/>
    </xf>
    <xf numFmtId="0" fontId="20" fillId="48" borderId="42" xfId="0" applyFont="1" applyFill="1" applyBorder="1" applyAlignment="1">
      <alignment horizontal="center" vertical="center"/>
    </xf>
    <xf numFmtId="0" fontId="20" fillId="48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49" fontId="20" fillId="49" borderId="14" xfId="0" applyNumberFormat="1" applyFont="1" applyFill="1" applyBorder="1" applyAlignment="1">
      <alignment horizontal="center" vertical="center"/>
    </xf>
    <xf numFmtId="0" fontId="20" fillId="5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49" fontId="0" fillId="39" borderId="14" xfId="0" applyNumberFormat="1" applyFont="1" applyFill="1" applyBorder="1" applyAlignment="1">
      <alignment horizontal="centerContinuous" vertical="center"/>
    </xf>
    <xf numFmtId="0" fontId="0" fillId="39" borderId="36" xfId="0" applyFont="1" applyFill="1" applyBorder="1" applyAlignment="1">
      <alignment horizontal="center" vertical="center"/>
    </xf>
    <xf numFmtId="0" fontId="0" fillId="39" borderId="43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7" borderId="36" xfId="0" applyFont="1" applyFill="1" applyBorder="1" applyAlignment="1" quotePrefix="1">
      <alignment horizontal="center" vertical="center"/>
    </xf>
    <xf numFmtId="0" fontId="0" fillId="37" borderId="43" xfId="0" applyFont="1" applyFill="1" applyBorder="1" applyAlignment="1" quotePrefix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11" fillId="49" borderId="36" xfId="0" applyFont="1" applyFill="1" applyBorder="1" applyAlignment="1">
      <alignment horizontal="center" vertical="center"/>
    </xf>
    <xf numFmtId="0" fontId="11" fillId="49" borderId="43" xfId="0" applyFont="1" applyFill="1" applyBorder="1" applyAlignment="1">
      <alignment horizontal="center" vertical="center"/>
    </xf>
    <xf numFmtId="0" fontId="11" fillId="50" borderId="36" xfId="0" applyFont="1" applyFill="1" applyBorder="1" applyAlignment="1">
      <alignment horizontal="center" vertical="center"/>
    </xf>
    <xf numFmtId="0" fontId="11" fillId="50" borderId="43" xfId="0" applyFont="1" applyFill="1" applyBorder="1" applyAlignment="1">
      <alignment horizontal="center" vertical="center"/>
    </xf>
    <xf numFmtId="0" fontId="11" fillId="50" borderId="36" xfId="0" applyFont="1" applyFill="1" applyBorder="1" applyAlignment="1">
      <alignment horizontal="center" vertical="center"/>
    </xf>
    <xf numFmtId="0" fontId="0" fillId="50" borderId="4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40" borderId="36" xfId="0" applyFont="1" applyFill="1" applyBorder="1" applyAlignment="1">
      <alignment horizontal="center" vertical="center"/>
    </xf>
    <xf numFmtId="0" fontId="0" fillId="40" borderId="43" xfId="0" applyFont="1" applyFill="1" applyBorder="1" applyAlignment="1">
      <alignment horizontal="center" vertical="center"/>
    </xf>
    <xf numFmtId="0" fontId="0" fillId="41" borderId="36" xfId="0" applyFont="1" applyFill="1" applyBorder="1" applyAlignment="1">
      <alignment horizontal="center" vertical="center"/>
    </xf>
    <xf numFmtId="0" fontId="0" fillId="41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43" borderId="13" xfId="0" applyFont="1" applyFill="1" applyBorder="1" applyAlignment="1">
      <alignment horizontal="center"/>
    </xf>
    <xf numFmtId="0" fontId="0" fillId="43" borderId="11" xfId="0" applyFont="1" applyFill="1" applyBorder="1" applyAlignment="1">
      <alignment horizontal="center" vertical="center"/>
    </xf>
    <xf numFmtId="0" fontId="0" fillId="51" borderId="36" xfId="0" applyFont="1" applyFill="1" applyBorder="1" applyAlignment="1">
      <alignment horizontal="center" vertical="center"/>
    </xf>
    <xf numFmtId="0" fontId="0" fillId="51" borderId="43" xfId="0" applyFont="1" applyFill="1" applyBorder="1" applyAlignment="1">
      <alignment horizontal="center" vertical="center"/>
    </xf>
    <xf numFmtId="49" fontId="0" fillId="52" borderId="36" xfId="0" applyNumberFormat="1" applyFont="1" applyFill="1" applyBorder="1" applyAlignment="1">
      <alignment horizontal="center" vertical="center"/>
    </xf>
    <xf numFmtId="49" fontId="0" fillId="52" borderId="43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49" fontId="0" fillId="53" borderId="36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43" borderId="0" xfId="0" applyFont="1" applyFill="1" applyBorder="1" applyAlignment="1">
      <alignment horizontal="center" vertical="center"/>
    </xf>
    <xf numFmtId="0" fontId="0" fillId="43" borderId="12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0" xfId="0" applyFont="1" applyBorder="1" applyAlignment="1">
      <alignment/>
    </xf>
    <xf numFmtId="0" fontId="12" fillId="0" borderId="46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3" fillId="0" borderId="5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1" xfId="0" applyFont="1" applyBorder="1" applyAlignment="1">
      <alignment/>
    </xf>
    <xf numFmtId="0" fontId="12" fillId="0" borderId="5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31" xfId="0" applyFont="1" applyBorder="1" applyAlignment="1">
      <alignment/>
    </xf>
    <xf numFmtId="0" fontId="17" fillId="0" borderId="44" xfId="0" applyFont="1" applyBorder="1" applyAlignment="1">
      <alignment horizontal="left"/>
    </xf>
    <xf numFmtId="0" fontId="18" fillId="0" borderId="26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20" xfId="0" applyFont="1" applyBorder="1" applyAlignment="1">
      <alignment/>
    </xf>
    <xf numFmtId="0" fontId="0" fillId="38" borderId="29" xfId="0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 horizontal="center" vertical="center"/>
    </xf>
    <xf numFmtId="0" fontId="0" fillId="45" borderId="36" xfId="0" applyFont="1" applyFill="1" applyBorder="1" applyAlignment="1" quotePrefix="1">
      <alignment horizontal="center" vertical="center"/>
    </xf>
    <xf numFmtId="0" fontId="0" fillId="45" borderId="43" xfId="0" applyFont="1" applyFill="1" applyBorder="1" applyAlignment="1" quotePrefix="1">
      <alignment horizontal="center" vertical="center"/>
    </xf>
    <xf numFmtId="0" fontId="11" fillId="49" borderId="36" xfId="0" applyFont="1" applyFill="1" applyBorder="1" applyAlignment="1">
      <alignment horizontal="center" vertical="center"/>
    </xf>
    <xf numFmtId="0" fontId="11" fillId="49" borderId="43" xfId="0" applyFont="1" applyFill="1" applyBorder="1" applyAlignment="1">
      <alignment horizontal="center" vertical="center"/>
    </xf>
    <xf numFmtId="49" fontId="0" fillId="51" borderId="36" xfId="0" applyNumberFormat="1" applyFont="1" applyFill="1" applyBorder="1" applyAlignment="1">
      <alignment horizontal="center" vertical="center"/>
    </xf>
    <xf numFmtId="49" fontId="0" fillId="51" borderId="43" xfId="0" applyNumberFormat="1" applyFont="1" applyFill="1" applyBorder="1" applyAlignment="1">
      <alignment horizontal="center" vertical="center"/>
    </xf>
    <xf numFmtId="0" fontId="11" fillId="48" borderId="36" xfId="0" applyFont="1" applyFill="1" applyBorder="1" applyAlignment="1">
      <alignment horizontal="center" vertical="center"/>
    </xf>
    <xf numFmtId="0" fontId="0" fillId="48" borderId="43" xfId="0" applyFill="1" applyBorder="1" applyAlignment="1">
      <alignment horizontal="center" vertical="center"/>
    </xf>
    <xf numFmtId="0" fontId="0" fillId="52" borderId="36" xfId="0" applyFont="1" applyFill="1" applyBorder="1" applyAlignment="1">
      <alignment horizontal="center" vertical="center"/>
    </xf>
    <xf numFmtId="0" fontId="0" fillId="52" borderId="43" xfId="0" applyFont="1" applyFill="1" applyBorder="1" applyAlignment="1">
      <alignment horizontal="center" vertical="center"/>
    </xf>
    <xf numFmtId="0" fontId="0" fillId="54" borderId="29" xfId="0" applyFont="1" applyFill="1" applyBorder="1" applyAlignment="1">
      <alignment horizontal="center" vertical="center"/>
    </xf>
    <xf numFmtId="0" fontId="0" fillId="54" borderId="31" xfId="0" applyFont="1" applyFill="1" applyBorder="1" applyAlignment="1">
      <alignment horizontal="center" vertical="center"/>
    </xf>
    <xf numFmtId="0" fontId="0" fillId="53" borderId="29" xfId="0" applyFont="1" applyFill="1" applyBorder="1" applyAlignment="1">
      <alignment horizontal="center" vertical="center"/>
    </xf>
    <xf numFmtId="0" fontId="0" fillId="53" borderId="31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49" fontId="0" fillId="37" borderId="36" xfId="0" applyNumberFormat="1" applyFont="1" applyFill="1" applyBorder="1" applyAlignment="1">
      <alignment horizontal="center" vertical="center"/>
    </xf>
    <xf numFmtId="49" fontId="0" fillId="38" borderId="36" xfId="0" applyNumberFormat="1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0" fontId="0" fillId="55" borderId="36" xfId="0" applyFont="1" applyFill="1" applyBorder="1" applyAlignment="1">
      <alignment horizontal="center" vertical="center"/>
    </xf>
    <xf numFmtId="0" fontId="0" fillId="49" borderId="43" xfId="0" applyFill="1" applyBorder="1" applyAlignment="1">
      <alignment horizontal="center" vertical="center"/>
    </xf>
    <xf numFmtId="0" fontId="0" fillId="44" borderId="36" xfId="0" applyFont="1" applyFill="1" applyBorder="1" applyAlignment="1">
      <alignment horizontal="center" vertical="center"/>
    </xf>
    <xf numFmtId="0" fontId="0" fillId="44" borderId="4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38" borderId="36" xfId="0" applyFont="1" applyFill="1" applyBorder="1" applyAlignment="1">
      <alignment horizontal="center" vertical="center"/>
    </xf>
    <xf numFmtId="0" fontId="0" fillId="38" borderId="43" xfId="0" applyFont="1" applyFill="1" applyBorder="1" applyAlignment="1">
      <alignment horizontal="center" vertical="center"/>
    </xf>
    <xf numFmtId="0" fontId="0" fillId="56" borderId="36" xfId="0" applyFont="1" applyFill="1" applyBorder="1" applyAlignment="1">
      <alignment horizontal="center" vertical="center"/>
    </xf>
    <xf numFmtId="0" fontId="0" fillId="57" borderId="36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6" borderId="36" xfId="0" applyFont="1" applyFill="1" applyBorder="1" applyAlignment="1" quotePrefix="1">
      <alignment horizontal="center" vertical="center"/>
    </xf>
    <xf numFmtId="0" fontId="0" fillId="46" borderId="43" xfId="0" applyFon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 vertical="center"/>
    </xf>
    <xf numFmtId="0" fontId="1" fillId="45" borderId="36" xfId="0" applyFont="1" applyFill="1" applyBorder="1" applyAlignment="1" quotePrefix="1">
      <alignment horizontal="center" vertical="center"/>
    </xf>
    <xf numFmtId="0" fontId="0" fillId="45" borderId="43" xfId="0" applyFill="1" applyBorder="1" applyAlignment="1">
      <alignment horizontal="center" vertical="center"/>
    </xf>
    <xf numFmtId="0" fontId="1" fillId="46" borderId="36" xfId="0" applyFont="1" applyFill="1" applyBorder="1" applyAlignment="1" quotePrefix="1">
      <alignment horizontal="center" vertical="center"/>
    </xf>
    <xf numFmtId="0" fontId="0" fillId="46" borderId="43" xfId="0" applyFill="1" applyBorder="1" applyAlignment="1">
      <alignment horizontal="center" vertical="center"/>
    </xf>
    <xf numFmtId="0" fontId="1" fillId="37" borderId="36" xfId="0" applyFont="1" applyFill="1" applyBorder="1" applyAlignment="1" quotePrefix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1" fillId="40" borderId="36" xfId="0" applyFont="1" applyFill="1" applyBorder="1" applyAlignment="1">
      <alignment horizontal="center" vertical="center"/>
    </xf>
    <xf numFmtId="0" fontId="1" fillId="40" borderId="43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 vertical="center"/>
    </xf>
    <xf numFmtId="0" fontId="1" fillId="51" borderId="36" xfId="0" applyFont="1" applyFill="1" applyBorder="1" applyAlignment="1">
      <alignment horizontal="center" vertical="center"/>
    </xf>
    <xf numFmtId="0" fontId="1" fillId="54" borderId="29" xfId="0" applyFont="1" applyFill="1" applyBorder="1" applyAlignment="1">
      <alignment horizontal="center" vertical="center"/>
    </xf>
    <xf numFmtId="0" fontId="1" fillId="52" borderId="36" xfId="0" applyFont="1" applyFill="1" applyBorder="1" applyAlignment="1">
      <alignment horizontal="center" vertical="center"/>
    </xf>
    <xf numFmtId="0" fontId="1" fillId="52" borderId="43" xfId="0" applyFont="1" applyFill="1" applyBorder="1" applyAlignment="1">
      <alignment horizontal="center" vertical="center"/>
    </xf>
    <xf numFmtId="49" fontId="1" fillId="37" borderId="36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49" fontId="1" fillId="38" borderId="36" xfId="0" applyNumberFormat="1" applyFont="1" applyFill="1" applyBorder="1" applyAlignment="1">
      <alignment horizontal="center" vertical="center"/>
    </xf>
    <xf numFmtId="0" fontId="1" fillId="44" borderId="36" xfId="0" applyFont="1" applyFill="1" applyBorder="1" applyAlignment="1">
      <alignment horizontal="center" vertical="center"/>
    </xf>
    <xf numFmtId="0" fontId="0" fillId="44" borderId="43" xfId="0" applyFill="1" applyBorder="1" applyAlignment="1">
      <alignment horizontal="center" vertical="center"/>
    </xf>
    <xf numFmtId="0" fontId="1" fillId="55" borderId="36" xfId="0" applyFont="1" applyFill="1" applyBorder="1" applyAlignment="1">
      <alignment horizontal="center" vertical="center"/>
    </xf>
    <xf numFmtId="0" fontId="1" fillId="57" borderId="36" xfId="0" applyFont="1" applyFill="1" applyBorder="1" applyAlignment="1">
      <alignment horizontal="center" vertical="center"/>
    </xf>
    <xf numFmtId="0" fontId="1" fillId="56" borderId="36" xfId="0" applyFont="1" applyFill="1" applyBorder="1" applyAlignment="1">
      <alignment horizontal="center" vertical="center"/>
    </xf>
    <xf numFmtId="0" fontId="1" fillId="58" borderId="36" xfId="0" applyFont="1" applyFill="1" applyBorder="1" applyAlignment="1">
      <alignment horizontal="center" vertical="center"/>
    </xf>
    <xf numFmtId="0" fontId="0" fillId="51" borderId="43" xfId="0" applyFill="1" applyBorder="1" applyAlignment="1">
      <alignment horizontal="center" vertical="center"/>
    </xf>
    <xf numFmtId="0" fontId="1" fillId="39" borderId="36" xfId="0" applyFont="1" applyFill="1" applyBorder="1" applyAlignment="1">
      <alignment horizontal="center" vertical="center"/>
    </xf>
    <xf numFmtId="0" fontId="1" fillId="39" borderId="43" xfId="0" applyFont="1" applyFill="1" applyBorder="1" applyAlignment="1">
      <alignment horizontal="center" vertical="center"/>
    </xf>
    <xf numFmtId="0" fontId="1" fillId="41" borderId="36" xfId="0" applyFont="1" applyFill="1" applyBorder="1" applyAlignment="1">
      <alignment horizontal="center" vertical="center"/>
    </xf>
    <xf numFmtId="0" fontId="1" fillId="41" borderId="43" xfId="0" applyFont="1" applyFill="1" applyBorder="1" applyAlignment="1">
      <alignment horizontal="center" vertical="center"/>
    </xf>
    <xf numFmtId="0" fontId="1" fillId="37" borderId="36" xfId="0" applyFont="1" applyFill="1" applyBorder="1" applyAlignment="1">
      <alignment horizontal="center" vertical="center"/>
    </xf>
    <xf numFmtId="0" fontId="1" fillId="46" borderId="36" xfId="0" applyFont="1" applyFill="1" applyBorder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0" fillId="38" borderId="43" xfId="0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49" fontId="1" fillId="53" borderId="36" xfId="0" applyNumberFormat="1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1" fillId="45" borderId="36" xfId="0" applyFont="1" applyFill="1" applyBorder="1" applyAlignment="1">
      <alignment horizontal="center" vertical="center"/>
    </xf>
    <xf numFmtId="49" fontId="1" fillId="51" borderId="36" xfId="0" applyNumberFormat="1" applyFont="1" applyFill="1" applyBorder="1" applyAlignment="1">
      <alignment horizontal="center" vertical="center"/>
    </xf>
    <xf numFmtId="49" fontId="1" fillId="51" borderId="43" xfId="0" applyNumberFormat="1" applyFont="1" applyFill="1" applyBorder="1" applyAlignment="1">
      <alignment horizontal="center" vertical="center"/>
    </xf>
    <xf numFmtId="49" fontId="1" fillId="52" borderId="36" xfId="0" applyNumberFormat="1" applyFont="1" applyFill="1" applyBorder="1" applyAlignment="1">
      <alignment horizontal="center" vertical="center"/>
    </xf>
    <xf numFmtId="49" fontId="1" fillId="52" borderId="43" xfId="0" applyNumberFormat="1" applyFont="1" applyFill="1" applyBorder="1" applyAlignment="1">
      <alignment horizontal="center" vertical="center"/>
    </xf>
    <xf numFmtId="0" fontId="1" fillId="44" borderId="29" xfId="0" applyFont="1" applyFill="1" applyBorder="1" applyAlignment="1">
      <alignment horizontal="center" vertical="center"/>
    </xf>
    <xf numFmtId="0" fontId="1" fillId="44" borderId="31" xfId="0" applyFont="1" applyFill="1" applyBorder="1" applyAlignment="1">
      <alignment horizontal="center" vertical="center"/>
    </xf>
    <xf numFmtId="0" fontId="1" fillId="53" borderId="29" xfId="0" applyFont="1" applyFill="1" applyBorder="1" applyAlignment="1">
      <alignment horizontal="center" vertical="center"/>
    </xf>
    <xf numFmtId="0" fontId="1" fillId="53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66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38</xdr:col>
      <xdr:colOff>180975</xdr:colOff>
      <xdr:row>5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57275" y="171450"/>
          <a:ext cx="11153775" cy="7239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Redi-Rock Wall Sketcher</a:t>
          </a:r>
        </a:p>
      </xdr:txBody>
    </xdr:sp>
    <xdr:clientData/>
  </xdr:twoCellAnchor>
  <xdr:twoCellAnchor>
    <xdr:from>
      <xdr:col>0</xdr:col>
      <xdr:colOff>285750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" name="Line 25"/>
        <xdr:cNvSpPr>
          <a:spLocks/>
        </xdr:cNvSpPr>
      </xdr:nvSpPr>
      <xdr:spPr>
        <a:xfrm flipV="1">
          <a:off x="285750" y="11772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3" name="Line 26"/>
        <xdr:cNvSpPr>
          <a:spLocks/>
        </xdr:cNvSpPr>
      </xdr:nvSpPr>
      <xdr:spPr>
        <a:xfrm flipV="1">
          <a:off x="285750" y="12306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63</xdr:row>
      <xdr:rowOff>0</xdr:rowOff>
    </xdr:from>
    <xdr:to>
      <xdr:col>1</xdr:col>
      <xdr:colOff>0</xdr:colOff>
      <xdr:row>63</xdr:row>
      <xdr:rowOff>0</xdr:rowOff>
    </xdr:to>
    <xdr:sp>
      <xdr:nvSpPr>
        <xdr:cNvPr id="4" name="Line 27"/>
        <xdr:cNvSpPr>
          <a:spLocks/>
        </xdr:cNvSpPr>
      </xdr:nvSpPr>
      <xdr:spPr>
        <a:xfrm>
          <a:off x="285750" y="14973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5" name="Line 28"/>
        <xdr:cNvSpPr>
          <a:spLocks/>
        </xdr:cNvSpPr>
      </xdr:nvSpPr>
      <xdr:spPr>
        <a:xfrm flipV="1">
          <a:off x="285750" y="14439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" name="Line 29"/>
        <xdr:cNvSpPr>
          <a:spLocks/>
        </xdr:cNvSpPr>
      </xdr:nvSpPr>
      <xdr:spPr>
        <a:xfrm>
          <a:off x="295275" y="13906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7" name="Line 30"/>
        <xdr:cNvSpPr>
          <a:spLocks/>
        </xdr:cNvSpPr>
      </xdr:nvSpPr>
      <xdr:spPr>
        <a:xfrm>
          <a:off x="304800" y="13373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8" name="Line 31"/>
        <xdr:cNvSpPr>
          <a:spLocks/>
        </xdr:cNvSpPr>
      </xdr:nvSpPr>
      <xdr:spPr>
        <a:xfrm flipV="1">
          <a:off x="285750" y="12839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181</xdr:row>
      <xdr:rowOff>85725</xdr:rowOff>
    </xdr:from>
    <xdr:to>
      <xdr:col>13</xdr:col>
      <xdr:colOff>0</xdr:colOff>
      <xdr:row>181</xdr:row>
      <xdr:rowOff>142875</xdr:rowOff>
    </xdr:to>
    <xdr:sp>
      <xdr:nvSpPr>
        <xdr:cNvPr id="9" name="Line 227"/>
        <xdr:cNvSpPr>
          <a:spLocks/>
        </xdr:cNvSpPr>
      </xdr:nvSpPr>
      <xdr:spPr>
        <a:xfrm>
          <a:off x="4171950" y="46529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181</xdr:row>
      <xdr:rowOff>85725</xdr:rowOff>
    </xdr:from>
    <xdr:to>
      <xdr:col>7</xdr:col>
      <xdr:colOff>0</xdr:colOff>
      <xdr:row>181</xdr:row>
      <xdr:rowOff>142875</xdr:rowOff>
    </xdr:to>
    <xdr:sp>
      <xdr:nvSpPr>
        <xdr:cNvPr id="10" name="Line 228"/>
        <xdr:cNvSpPr>
          <a:spLocks/>
        </xdr:cNvSpPr>
      </xdr:nvSpPr>
      <xdr:spPr>
        <a:xfrm>
          <a:off x="2286000" y="46529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181</xdr:row>
      <xdr:rowOff>85725</xdr:rowOff>
    </xdr:from>
    <xdr:to>
      <xdr:col>19</xdr:col>
      <xdr:colOff>0</xdr:colOff>
      <xdr:row>181</xdr:row>
      <xdr:rowOff>142875</xdr:rowOff>
    </xdr:to>
    <xdr:sp>
      <xdr:nvSpPr>
        <xdr:cNvPr id="11" name="Line 229"/>
        <xdr:cNvSpPr>
          <a:spLocks/>
        </xdr:cNvSpPr>
      </xdr:nvSpPr>
      <xdr:spPr>
        <a:xfrm>
          <a:off x="6057900" y="46529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181</xdr:row>
      <xdr:rowOff>85725</xdr:rowOff>
    </xdr:from>
    <xdr:to>
      <xdr:col>25</xdr:col>
      <xdr:colOff>0</xdr:colOff>
      <xdr:row>181</xdr:row>
      <xdr:rowOff>142875</xdr:rowOff>
    </xdr:to>
    <xdr:sp>
      <xdr:nvSpPr>
        <xdr:cNvPr id="12" name="Line 230"/>
        <xdr:cNvSpPr>
          <a:spLocks/>
        </xdr:cNvSpPr>
      </xdr:nvSpPr>
      <xdr:spPr>
        <a:xfrm>
          <a:off x="7943850" y="46529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85725</xdr:colOff>
      <xdr:row>67</xdr:row>
      <xdr:rowOff>66675</xdr:rowOff>
    </xdr:from>
    <xdr:ext cx="485775" cy="200025"/>
    <xdr:sp>
      <xdr:nvSpPr>
        <xdr:cNvPr id="13" name="Text Box 315"/>
        <xdr:cNvSpPr txBox="1">
          <a:spLocks noChangeArrowheads="1"/>
        </xdr:cNvSpPr>
      </xdr:nvSpPr>
      <xdr:spPr>
        <a:xfrm>
          <a:off x="5829300" y="161067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285750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14" name="Line 396"/>
        <xdr:cNvSpPr>
          <a:spLocks/>
        </xdr:cNvSpPr>
      </xdr:nvSpPr>
      <xdr:spPr>
        <a:xfrm flipV="1">
          <a:off x="285750" y="25641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15" name="Line 398"/>
        <xdr:cNvSpPr>
          <a:spLocks/>
        </xdr:cNvSpPr>
      </xdr:nvSpPr>
      <xdr:spPr>
        <a:xfrm>
          <a:off x="285750" y="28841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6" name="Line 399"/>
        <xdr:cNvSpPr>
          <a:spLocks/>
        </xdr:cNvSpPr>
      </xdr:nvSpPr>
      <xdr:spPr>
        <a:xfrm flipV="1">
          <a:off x="285750" y="28308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17" name="Line 400"/>
        <xdr:cNvSpPr>
          <a:spLocks/>
        </xdr:cNvSpPr>
      </xdr:nvSpPr>
      <xdr:spPr>
        <a:xfrm>
          <a:off x="295275" y="27774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18" name="Line 401"/>
        <xdr:cNvSpPr>
          <a:spLocks/>
        </xdr:cNvSpPr>
      </xdr:nvSpPr>
      <xdr:spPr>
        <a:xfrm>
          <a:off x="304800" y="27241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19" name="Line 402"/>
        <xdr:cNvSpPr>
          <a:spLocks/>
        </xdr:cNvSpPr>
      </xdr:nvSpPr>
      <xdr:spPr>
        <a:xfrm flipV="1">
          <a:off x="285750" y="26708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20" name="Line 411"/>
        <xdr:cNvSpPr>
          <a:spLocks/>
        </xdr:cNvSpPr>
      </xdr:nvSpPr>
      <xdr:spPr>
        <a:xfrm flipV="1">
          <a:off x="285750" y="36842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155</xdr:row>
      <xdr:rowOff>0</xdr:rowOff>
    </xdr:from>
    <xdr:to>
      <xdr:col>1</xdr:col>
      <xdr:colOff>0</xdr:colOff>
      <xdr:row>155</xdr:row>
      <xdr:rowOff>0</xdr:rowOff>
    </xdr:to>
    <xdr:sp>
      <xdr:nvSpPr>
        <xdr:cNvPr id="21" name="Line 412"/>
        <xdr:cNvSpPr>
          <a:spLocks/>
        </xdr:cNvSpPr>
      </xdr:nvSpPr>
      <xdr:spPr>
        <a:xfrm>
          <a:off x="285750" y="39509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153</xdr:row>
      <xdr:rowOff>0</xdr:rowOff>
    </xdr:from>
    <xdr:to>
      <xdr:col>1</xdr:col>
      <xdr:colOff>0</xdr:colOff>
      <xdr:row>153</xdr:row>
      <xdr:rowOff>0</xdr:rowOff>
    </xdr:to>
    <xdr:sp>
      <xdr:nvSpPr>
        <xdr:cNvPr id="22" name="Line 413"/>
        <xdr:cNvSpPr>
          <a:spLocks/>
        </xdr:cNvSpPr>
      </xdr:nvSpPr>
      <xdr:spPr>
        <a:xfrm flipV="1">
          <a:off x="285750" y="38976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151</xdr:row>
      <xdr:rowOff>0</xdr:rowOff>
    </xdr:from>
    <xdr:to>
      <xdr:col>1</xdr:col>
      <xdr:colOff>0</xdr:colOff>
      <xdr:row>151</xdr:row>
      <xdr:rowOff>0</xdr:rowOff>
    </xdr:to>
    <xdr:sp>
      <xdr:nvSpPr>
        <xdr:cNvPr id="23" name="Line 414"/>
        <xdr:cNvSpPr>
          <a:spLocks/>
        </xdr:cNvSpPr>
      </xdr:nvSpPr>
      <xdr:spPr>
        <a:xfrm>
          <a:off x="295275" y="38442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149</xdr:row>
      <xdr:rowOff>0</xdr:rowOff>
    </xdr:from>
    <xdr:to>
      <xdr:col>1</xdr:col>
      <xdr:colOff>0</xdr:colOff>
      <xdr:row>149</xdr:row>
      <xdr:rowOff>0</xdr:rowOff>
    </xdr:to>
    <xdr:sp>
      <xdr:nvSpPr>
        <xdr:cNvPr id="24" name="Line 415"/>
        <xdr:cNvSpPr>
          <a:spLocks/>
        </xdr:cNvSpPr>
      </xdr:nvSpPr>
      <xdr:spPr>
        <a:xfrm>
          <a:off x="304800" y="37909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147</xdr:row>
      <xdr:rowOff>0</xdr:rowOff>
    </xdr:from>
    <xdr:to>
      <xdr:col>1</xdr:col>
      <xdr:colOff>0</xdr:colOff>
      <xdr:row>147</xdr:row>
      <xdr:rowOff>0</xdr:rowOff>
    </xdr:to>
    <xdr:sp>
      <xdr:nvSpPr>
        <xdr:cNvPr id="25" name="Line 416"/>
        <xdr:cNvSpPr>
          <a:spLocks/>
        </xdr:cNvSpPr>
      </xdr:nvSpPr>
      <xdr:spPr>
        <a:xfrm flipV="1">
          <a:off x="285750" y="37376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26" name="Line 424"/>
        <xdr:cNvSpPr>
          <a:spLocks/>
        </xdr:cNvSpPr>
      </xdr:nvSpPr>
      <xdr:spPr>
        <a:xfrm flipV="1">
          <a:off x="285750" y="46977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27" name="Line 425"/>
        <xdr:cNvSpPr>
          <a:spLocks/>
        </xdr:cNvSpPr>
      </xdr:nvSpPr>
      <xdr:spPr>
        <a:xfrm flipV="1">
          <a:off x="285750" y="47510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8" name="Line 426"/>
        <xdr:cNvSpPr>
          <a:spLocks/>
        </xdr:cNvSpPr>
      </xdr:nvSpPr>
      <xdr:spPr>
        <a:xfrm>
          <a:off x="285750" y="50177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9" name="Line 427"/>
        <xdr:cNvSpPr>
          <a:spLocks/>
        </xdr:cNvSpPr>
      </xdr:nvSpPr>
      <xdr:spPr>
        <a:xfrm flipV="1">
          <a:off x="285750" y="49644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191</xdr:row>
      <xdr:rowOff>0</xdr:rowOff>
    </xdr:from>
    <xdr:to>
      <xdr:col>1</xdr:col>
      <xdr:colOff>0</xdr:colOff>
      <xdr:row>191</xdr:row>
      <xdr:rowOff>0</xdr:rowOff>
    </xdr:to>
    <xdr:sp>
      <xdr:nvSpPr>
        <xdr:cNvPr id="30" name="Line 428"/>
        <xdr:cNvSpPr>
          <a:spLocks/>
        </xdr:cNvSpPr>
      </xdr:nvSpPr>
      <xdr:spPr>
        <a:xfrm>
          <a:off x="295275" y="49110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189</xdr:row>
      <xdr:rowOff>0</xdr:rowOff>
    </xdr:from>
    <xdr:to>
      <xdr:col>1</xdr:col>
      <xdr:colOff>0</xdr:colOff>
      <xdr:row>189</xdr:row>
      <xdr:rowOff>0</xdr:rowOff>
    </xdr:to>
    <xdr:sp>
      <xdr:nvSpPr>
        <xdr:cNvPr id="31" name="Line 429"/>
        <xdr:cNvSpPr>
          <a:spLocks/>
        </xdr:cNvSpPr>
      </xdr:nvSpPr>
      <xdr:spPr>
        <a:xfrm>
          <a:off x="304800" y="48577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32" name="Line 430"/>
        <xdr:cNvSpPr>
          <a:spLocks/>
        </xdr:cNvSpPr>
      </xdr:nvSpPr>
      <xdr:spPr>
        <a:xfrm flipV="1">
          <a:off x="285750" y="48044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181</xdr:row>
      <xdr:rowOff>85725</xdr:rowOff>
    </xdr:from>
    <xdr:to>
      <xdr:col>13</xdr:col>
      <xdr:colOff>0</xdr:colOff>
      <xdr:row>181</xdr:row>
      <xdr:rowOff>142875</xdr:rowOff>
    </xdr:to>
    <xdr:sp>
      <xdr:nvSpPr>
        <xdr:cNvPr id="33" name="Line 610"/>
        <xdr:cNvSpPr>
          <a:spLocks/>
        </xdr:cNvSpPr>
      </xdr:nvSpPr>
      <xdr:spPr>
        <a:xfrm>
          <a:off x="4171950" y="46529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181</xdr:row>
      <xdr:rowOff>85725</xdr:rowOff>
    </xdr:from>
    <xdr:to>
      <xdr:col>7</xdr:col>
      <xdr:colOff>0</xdr:colOff>
      <xdr:row>181</xdr:row>
      <xdr:rowOff>142875</xdr:rowOff>
    </xdr:to>
    <xdr:sp>
      <xdr:nvSpPr>
        <xdr:cNvPr id="34" name="Line 611"/>
        <xdr:cNvSpPr>
          <a:spLocks/>
        </xdr:cNvSpPr>
      </xdr:nvSpPr>
      <xdr:spPr>
        <a:xfrm>
          <a:off x="2286000" y="46529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181</xdr:row>
      <xdr:rowOff>85725</xdr:rowOff>
    </xdr:from>
    <xdr:to>
      <xdr:col>19</xdr:col>
      <xdr:colOff>0</xdr:colOff>
      <xdr:row>181</xdr:row>
      <xdr:rowOff>142875</xdr:rowOff>
    </xdr:to>
    <xdr:sp>
      <xdr:nvSpPr>
        <xdr:cNvPr id="35" name="Line 612"/>
        <xdr:cNvSpPr>
          <a:spLocks/>
        </xdr:cNvSpPr>
      </xdr:nvSpPr>
      <xdr:spPr>
        <a:xfrm>
          <a:off x="6057900" y="46529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181</xdr:row>
      <xdr:rowOff>85725</xdr:rowOff>
    </xdr:from>
    <xdr:to>
      <xdr:col>25</xdr:col>
      <xdr:colOff>0</xdr:colOff>
      <xdr:row>181</xdr:row>
      <xdr:rowOff>142875</xdr:rowOff>
    </xdr:to>
    <xdr:sp>
      <xdr:nvSpPr>
        <xdr:cNvPr id="36" name="Line 613"/>
        <xdr:cNvSpPr>
          <a:spLocks/>
        </xdr:cNvSpPr>
      </xdr:nvSpPr>
      <xdr:spPr>
        <a:xfrm>
          <a:off x="7943850" y="46529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37" name="Line 614"/>
        <xdr:cNvSpPr>
          <a:spLocks/>
        </xdr:cNvSpPr>
      </xdr:nvSpPr>
      <xdr:spPr>
        <a:xfrm flipV="1">
          <a:off x="285750" y="46977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38" name="Line 615"/>
        <xdr:cNvSpPr>
          <a:spLocks/>
        </xdr:cNvSpPr>
      </xdr:nvSpPr>
      <xdr:spPr>
        <a:xfrm flipV="1">
          <a:off x="285750" y="47510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39" name="Line 616"/>
        <xdr:cNvSpPr>
          <a:spLocks/>
        </xdr:cNvSpPr>
      </xdr:nvSpPr>
      <xdr:spPr>
        <a:xfrm>
          <a:off x="285750" y="50177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40" name="Line 617"/>
        <xdr:cNvSpPr>
          <a:spLocks/>
        </xdr:cNvSpPr>
      </xdr:nvSpPr>
      <xdr:spPr>
        <a:xfrm flipV="1">
          <a:off x="285750" y="49644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191</xdr:row>
      <xdr:rowOff>0</xdr:rowOff>
    </xdr:from>
    <xdr:to>
      <xdr:col>1</xdr:col>
      <xdr:colOff>0</xdr:colOff>
      <xdr:row>191</xdr:row>
      <xdr:rowOff>0</xdr:rowOff>
    </xdr:to>
    <xdr:sp>
      <xdr:nvSpPr>
        <xdr:cNvPr id="41" name="Line 618"/>
        <xdr:cNvSpPr>
          <a:spLocks/>
        </xdr:cNvSpPr>
      </xdr:nvSpPr>
      <xdr:spPr>
        <a:xfrm>
          <a:off x="295275" y="49110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189</xdr:row>
      <xdr:rowOff>0</xdr:rowOff>
    </xdr:from>
    <xdr:to>
      <xdr:col>1</xdr:col>
      <xdr:colOff>0</xdr:colOff>
      <xdr:row>189</xdr:row>
      <xdr:rowOff>0</xdr:rowOff>
    </xdr:to>
    <xdr:sp>
      <xdr:nvSpPr>
        <xdr:cNvPr id="42" name="Line 619"/>
        <xdr:cNvSpPr>
          <a:spLocks/>
        </xdr:cNvSpPr>
      </xdr:nvSpPr>
      <xdr:spPr>
        <a:xfrm>
          <a:off x="304800" y="48577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43" name="Line 620"/>
        <xdr:cNvSpPr>
          <a:spLocks/>
        </xdr:cNvSpPr>
      </xdr:nvSpPr>
      <xdr:spPr>
        <a:xfrm flipV="1">
          <a:off x="285750" y="48044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44" name="Line 637"/>
        <xdr:cNvSpPr>
          <a:spLocks/>
        </xdr:cNvSpPr>
      </xdr:nvSpPr>
      <xdr:spPr>
        <a:xfrm flipV="1">
          <a:off x="285750" y="36842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155</xdr:row>
      <xdr:rowOff>0</xdr:rowOff>
    </xdr:from>
    <xdr:to>
      <xdr:col>1</xdr:col>
      <xdr:colOff>0</xdr:colOff>
      <xdr:row>155</xdr:row>
      <xdr:rowOff>0</xdr:rowOff>
    </xdr:to>
    <xdr:sp>
      <xdr:nvSpPr>
        <xdr:cNvPr id="45" name="Line 638"/>
        <xdr:cNvSpPr>
          <a:spLocks/>
        </xdr:cNvSpPr>
      </xdr:nvSpPr>
      <xdr:spPr>
        <a:xfrm>
          <a:off x="285750" y="39509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153</xdr:row>
      <xdr:rowOff>0</xdr:rowOff>
    </xdr:from>
    <xdr:to>
      <xdr:col>1</xdr:col>
      <xdr:colOff>0</xdr:colOff>
      <xdr:row>153</xdr:row>
      <xdr:rowOff>0</xdr:rowOff>
    </xdr:to>
    <xdr:sp>
      <xdr:nvSpPr>
        <xdr:cNvPr id="46" name="Line 639"/>
        <xdr:cNvSpPr>
          <a:spLocks/>
        </xdr:cNvSpPr>
      </xdr:nvSpPr>
      <xdr:spPr>
        <a:xfrm flipV="1">
          <a:off x="285750" y="38976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151</xdr:row>
      <xdr:rowOff>0</xdr:rowOff>
    </xdr:from>
    <xdr:to>
      <xdr:col>1</xdr:col>
      <xdr:colOff>0</xdr:colOff>
      <xdr:row>151</xdr:row>
      <xdr:rowOff>0</xdr:rowOff>
    </xdr:to>
    <xdr:sp>
      <xdr:nvSpPr>
        <xdr:cNvPr id="47" name="Line 640"/>
        <xdr:cNvSpPr>
          <a:spLocks/>
        </xdr:cNvSpPr>
      </xdr:nvSpPr>
      <xdr:spPr>
        <a:xfrm>
          <a:off x="295275" y="38442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149</xdr:row>
      <xdr:rowOff>0</xdr:rowOff>
    </xdr:from>
    <xdr:to>
      <xdr:col>1</xdr:col>
      <xdr:colOff>0</xdr:colOff>
      <xdr:row>149</xdr:row>
      <xdr:rowOff>0</xdr:rowOff>
    </xdr:to>
    <xdr:sp>
      <xdr:nvSpPr>
        <xdr:cNvPr id="48" name="Line 641"/>
        <xdr:cNvSpPr>
          <a:spLocks/>
        </xdr:cNvSpPr>
      </xdr:nvSpPr>
      <xdr:spPr>
        <a:xfrm>
          <a:off x="304800" y="37909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147</xdr:row>
      <xdr:rowOff>0</xdr:rowOff>
    </xdr:from>
    <xdr:to>
      <xdr:col>1</xdr:col>
      <xdr:colOff>0</xdr:colOff>
      <xdr:row>147</xdr:row>
      <xdr:rowOff>0</xdr:rowOff>
    </xdr:to>
    <xdr:sp>
      <xdr:nvSpPr>
        <xdr:cNvPr id="49" name="Line 642"/>
        <xdr:cNvSpPr>
          <a:spLocks/>
        </xdr:cNvSpPr>
      </xdr:nvSpPr>
      <xdr:spPr>
        <a:xfrm flipV="1">
          <a:off x="285750" y="37376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50" name="Line 658"/>
        <xdr:cNvSpPr>
          <a:spLocks/>
        </xdr:cNvSpPr>
      </xdr:nvSpPr>
      <xdr:spPr>
        <a:xfrm flipV="1">
          <a:off x="285750" y="25641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51" name="Line 660"/>
        <xdr:cNvSpPr>
          <a:spLocks/>
        </xdr:cNvSpPr>
      </xdr:nvSpPr>
      <xdr:spPr>
        <a:xfrm>
          <a:off x="285750" y="28841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52" name="Line 661"/>
        <xdr:cNvSpPr>
          <a:spLocks/>
        </xdr:cNvSpPr>
      </xdr:nvSpPr>
      <xdr:spPr>
        <a:xfrm flipV="1">
          <a:off x="285750" y="28308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53" name="Line 662"/>
        <xdr:cNvSpPr>
          <a:spLocks/>
        </xdr:cNvSpPr>
      </xdr:nvSpPr>
      <xdr:spPr>
        <a:xfrm>
          <a:off x="295275" y="27774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54" name="Line 663"/>
        <xdr:cNvSpPr>
          <a:spLocks/>
        </xdr:cNvSpPr>
      </xdr:nvSpPr>
      <xdr:spPr>
        <a:xfrm>
          <a:off x="304800" y="27241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55" name="Line 664"/>
        <xdr:cNvSpPr>
          <a:spLocks/>
        </xdr:cNvSpPr>
      </xdr:nvSpPr>
      <xdr:spPr>
        <a:xfrm flipV="1">
          <a:off x="285750" y="26708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6" name="Line 680"/>
        <xdr:cNvSpPr>
          <a:spLocks/>
        </xdr:cNvSpPr>
      </xdr:nvSpPr>
      <xdr:spPr>
        <a:xfrm flipV="1">
          <a:off x="285750" y="11772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7" name="Line 681"/>
        <xdr:cNvSpPr>
          <a:spLocks/>
        </xdr:cNvSpPr>
      </xdr:nvSpPr>
      <xdr:spPr>
        <a:xfrm flipV="1">
          <a:off x="285750" y="12306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63</xdr:row>
      <xdr:rowOff>0</xdr:rowOff>
    </xdr:from>
    <xdr:to>
      <xdr:col>1</xdr:col>
      <xdr:colOff>0</xdr:colOff>
      <xdr:row>63</xdr:row>
      <xdr:rowOff>0</xdr:rowOff>
    </xdr:to>
    <xdr:sp>
      <xdr:nvSpPr>
        <xdr:cNvPr id="58" name="Line 682"/>
        <xdr:cNvSpPr>
          <a:spLocks/>
        </xdr:cNvSpPr>
      </xdr:nvSpPr>
      <xdr:spPr>
        <a:xfrm>
          <a:off x="285750" y="14973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59" name="Line 683"/>
        <xdr:cNvSpPr>
          <a:spLocks/>
        </xdr:cNvSpPr>
      </xdr:nvSpPr>
      <xdr:spPr>
        <a:xfrm flipV="1">
          <a:off x="285750" y="14439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0" name="Line 684"/>
        <xdr:cNvSpPr>
          <a:spLocks/>
        </xdr:cNvSpPr>
      </xdr:nvSpPr>
      <xdr:spPr>
        <a:xfrm>
          <a:off x="295275" y="13906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61" name="Line 685"/>
        <xdr:cNvSpPr>
          <a:spLocks/>
        </xdr:cNvSpPr>
      </xdr:nvSpPr>
      <xdr:spPr>
        <a:xfrm>
          <a:off x="304800" y="13373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2" name="Line 686"/>
        <xdr:cNvSpPr>
          <a:spLocks/>
        </xdr:cNvSpPr>
      </xdr:nvSpPr>
      <xdr:spPr>
        <a:xfrm flipV="1">
          <a:off x="285750" y="12839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69</xdr:row>
      <xdr:rowOff>0</xdr:rowOff>
    </xdr:from>
    <xdr:to>
      <xdr:col>1</xdr:col>
      <xdr:colOff>0</xdr:colOff>
      <xdr:row>69</xdr:row>
      <xdr:rowOff>0</xdr:rowOff>
    </xdr:to>
    <xdr:sp>
      <xdr:nvSpPr>
        <xdr:cNvPr id="63" name="Line 700"/>
        <xdr:cNvSpPr>
          <a:spLocks/>
        </xdr:cNvSpPr>
      </xdr:nvSpPr>
      <xdr:spPr>
        <a:xfrm flipV="1">
          <a:off x="285750" y="16573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64" name="Line 701"/>
        <xdr:cNvSpPr>
          <a:spLocks/>
        </xdr:cNvSpPr>
      </xdr:nvSpPr>
      <xdr:spPr>
        <a:xfrm flipV="1">
          <a:off x="285750" y="17106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65" name="Line 702"/>
        <xdr:cNvSpPr>
          <a:spLocks/>
        </xdr:cNvSpPr>
      </xdr:nvSpPr>
      <xdr:spPr>
        <a:xfrm>
          <a:off x="285750" y="19773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66" name="Line 703"/>
        <xdr:cNvSpPr>
          <a:spLocks/>
        </xdr:cNvSpPr>
      </xdr:nvSpPr>
      <xdr:spPr>
        <a:xfrm flipV="1">
          <a:off x="285750" y="19240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0</xdr:rowOff>
    </xdr:from>
    <xdr:to>
      <xdr:col>1</xdr:col>
      <xdr:colOff>0</xdr:colOff>
      <xdr:row>77</xdr:row>
      <xdr:rowOff>0</xdr:rowOff>
    </xdr:to>
    <xdr:sp>
      <xdr:nvSpPr>
        <xdr:cNvPr id="67" name="Line 704"/>
        <xdr:cNvSpPr>
          <a:spLocks/>
        </xdr:cNvSpPr>
      </xdr:nvSpPr>
      <xdr:spPr>
        <a:xfrm>
          <a:off x="295275" y="18707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68" name="Line 705"/>
        <xdr:cNvSpPr>
          <a:spLocks/>
        </xdr:cNvSpPr>
      </xdr:nvSpPr>
      <xdr:spPr>
        <a:xfrm>
          <a:off x="304800" y="18173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69" name="Line 706"/>
        <xdr:cNvSpPr>
          <a:spLocks/>
        </xdr:cNvSpPr>
      </xdr:nvSpPr>
      <xdr:spPr>
        <a:xfrm flipV="1">
          <a:off x="285750" y="1764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67</xdr:row>
      <xdr:rowOff>85725</xdr:rowOff>
    </xdr:from>
    <xdr:to>
      <xdr:col>13</xdr:col>
      <xdr:colOff>0</xdr:colOff>
      <xdr:row>67</xdr:row>
      <xdr:rowOff>142875</xdr:rowOff>
    </xdr:to>
    <xdr:sp>
      <xdr:nvSpPr>
        <xdr:cNvPr id="70" name="Line 707"/>
        <xdr:cNvSpPr>
          <a:spLocks/>
        </xdr:cNvSpPr>
      </xdr:nvSpPr>
      <xdr:spPr>
        <a:xfrm>
          <a:off x="4171950" y="16125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85725</xdr:rowOff>
    </xdr:from>
    <xdr:to>
      <xdr:col>7</xdr:col>
      <xdr:colOff>0</xdr:colOff>
      <xdr:row>67</xdr:row>
      <xdr:rowOff>142875</xdr:rowOff>
    </xdr:to>
    <xdr:sp>
      <xdr:nvSpPr>
        <xdr:cNvPr id="71" name="Line 708"/>
        <xdr:cNvSpPr>
          <a:spLocks/>
        </xdr:cNvSpPr>
      </xdr:nvSpPr>
      <xdr:spPr>
        <a:xfrm>
          <a:off x="2286000" y="16125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67</xdr:row>
      <xdr:rowOff>85725</xdr:rowOff>
    </xdr:from>
    <xdr:to>
      <xdr:col>19</xdr:col>
      <xdr:colOff>0</xdr:colOff>
      <xdr:row>67</xdr:row>
      <xdr:rowOff>142875</xdr:rowOff>
    </xdr:to>
    <xdr:sp>
      <xdr:nvSpPr>
        <xdr:cNvPr id="72" name="Line 709"/>
        <xdr:cNvSpPr>
          <a:spLocks/>
        </xdr:cNvSpPr>
      </xdr:nvSpPr>
      <xdr:spPr>
        <a:xfrm>
          <a:off x="6057900" y="16125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67</xdr:row>
      <xdr:rowOff>85725</xdr:rowOff>
    </xdr:from>
    <xdr:to>
      <xdr:col>25</xdr:col>
      <xdr:colOff>0</xdr:colOff>
      <xdr:row>67</xdr:row>
      <xdr:rowOff>142875</xdr:rowOff>
    </xdr:to>
    <xdr:sp>
      <xdr:nvSpPr>
        <xdr:cNvPr id="73" name="Line 710"/>
        <xdr:cNvSpPr>
          <a:spLocks/>
        </xdr:cNvSpPr>
      </xdr:nvSpPr>
      <xdr:spPr>
        <a:xfrm>
          <a:off x="7943850" y="16125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171450</xdr:colOff>
      <xdr:row>75</xdr:row>
      <xdr:rowOff>0</xdr:rowOff>
    </xdr:from>
    <xdr:ext cx="28575" cy="342900"/>
    <xdr:sp>
      <xdr:nvSpPr>
        <xdr:cNvPr id="74" name="Text Box 711"/>
        <xdr:cNvSpPr txBox="1">
          <a:spLocks noChangeArrowheads="1"/>
        </xdr:cNvSpPr>
      </xdr:nvSpPr>
      <xdr:spPr>
        <a:xfrm>
          <a:off x="8743950" y="18173700"/>
          <a:ext cx="28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67</xdr:row>
      <xdr:rowOff>85725</xdr:rowOff>
    </xdr:from>
    <xdr:to>
      <xdr:col>7</xdr:col>
      <xdr:colOff>0</xdr:colOff>
      <xdr:row>67</xdr:row>
      <xdr:rowOff>142875</xdr:rowOff>
    </xdr:to>
    <xdr:sp>
      <xdr:nvSpPr>
        <xdr:cNvPr id="75" name="Line 712"/>
        <xdr:cNvSpPr>
          <a:spLocks/>
        </xdr:cNvSpPr>
      </xdr:nvSpPr>
      <xdr:spPr>
        <a:xfrm>
          <a:off x="2286000" y="16125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69</xdr:row>
      <xdr:rowOff>0</xdr:rowOff>
    </xdr:from>
    <xdr:to>
      <xdr:col>1</xdr:col>
      <xdr:colOff>0</xdr:colOff>
      <xdr:row>69</xdr:row>
      <xdr:rowOff>0</xdr:rowOff>
    </xdr:to>
    <xdr:sp>
      <xdr:nvSpPr>
        <xdr:cNvPr id="76" name="Line 713"/>
        <xdr:cNvSpPr>
          <a:spLocks/>
        </xdr:cNvSpPr>
      </xdr:nvSpPr>
      <xdr:spPr>
        <a:xfrm flipV="1">
          <a:off x="285750" y="16573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7" name="Line 714"/>
        <xdr:cNvSpPr>
          <a:spLocks/>
        </xdr:cNvSpPr>
      </xdr:nvSpPr>
      <xdr:spPr>
        <a:xfrm flipV="1">
          <a:off x="285750" y="17106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78" name="Line 715"/>
        <xdr:cNvSpPr>
          <a:spLocks/>
        </xdr:cNvSpPr>
      </xdr:nvSpPr>
      <xdr:spPr>
        <a:xfrm>
          <a:off x="285750" y="19773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79" name="Line 716"/>
        <xdr:cNvSpPr>
          <a:spLocks/>
        </xdr:cNvSpPr>
      </xdr:nvSpPr>
      <xdr:spPr>
        <a:xfrm flipV="1">
          <a:off x="285750" y="19240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0</xdr:rowOff>
    </xdr:from>
    <xdr:to>
      <xdr:col>1</xdr:col>
      <xdr:colOff>0</xdr:colOff>
      <xdr:row>77</xdr:row>
      <xdr:rowOff>0</xdr:rowOff>
    </xdr:to>
    <xdr:sp>
      <xdr:nvSpPr>
        <xdr:cNvPr id="80" name="Line 717"/>
        <xdr:cNvSpPr>
          <a:spLocks/>
        </xdr:cNvSpPr>
      </xdr:nvSpPr>
      <xdr:spPr>
        <a:xfrm>
          <a:off x="295275" y="18707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81" name="Line 718"/>
        <xdr:cNvSpPr>
          <a:spLocks/>
        </xdr:cNvSpPr>
      </xdr:nvSpPr>
      <xdr:spPr>
        <a:xfrm>
          <a:off x="304800" y="18173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82" name="Line 719"/>
        <xdr:cNvSpPr>
          <a:spLocks/>
        </xdr:cNvSpPr>
      </xdr:nvSpPr>
      <xdr:spPr>
        <a:xfrm flipV="1">
          <a:off x="285750" y="1764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85725</xdr:rowOff>
    </xdr:from>
    <xdr:to>
      <xdr:col>31</xdr:col>
      <xdr:colOff>0</xdr:colOff>
      <xdr:row>67</xdr:row>
      <xdr:rowOff>142875</xdr:rowOff>
    </xdr:to>
    <xdr:sp>
      <xdr:nvSpPr>
        <xdr:cNvPr id="83" name="Line 720"/>
        <xdr:cNvSpPr>
          <a:spLocks/>
        </xdr:cNvSpPr>
      </xdr:nvSpPr>
      <xdr:spPr>
        <a:xfrm>
          <a:off x="9829800" y="16125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85725</xdr:rowOff>
    </xdr:from>
    <xdr:to>
      <xdr:col>31</xdr:col>
      <xdr:colOff>0</xdr:colOff>
      <xdr:row>67</xdr:row>
      <xdr:rowOff>142875</xdr:rowOff>
    </xdr:to>
    <xdr:sp>
      <xdr:nvSpPr>
        <xdr:cNvPr id="84" name="Line 721"/>
        <xdr:cNvSpPr>
          <a:spLocks/>
        </xdr:cNvSpPr>
      </xdr:nvSpPr>
      <xdr:spPr>
        <a:xfrm>
          <a:off x="9829800" y="16125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67</xdr:row>
      <xdr:rowOff>85725</xdr:rowOff>
    </xdr:from>
    <xdr:to>
      <xdr:col>37</xdr:col>
      <xdr:colOff>0</xdr:colOff>
      <xdr:row>67</xdr:row>
      <xdr:rowOff>142875</xdr:rowOff>
    </xdr:to>
    <xdr:sp>
      <xdr:nvSpPr>
        <xdr:cNvPr id="85" name="Line 722"/>
        <xdr:cNvSpPr>
          <a:spLocks/>
        </xdr:cNvSpPr>
      </xdr:nvSpPr>
      <xdr:spPr>
        <a:xfrm>
          <a:off x="11715750" y="16125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67</xdr:row>
      <xdr:rowOff>85725</xdr:rowOff>
    </xdr:from>
    <xdr:to>
      <xdr:col>37</xdr:col>
      <xdr:colOff>0</xdr:colOff>
      <xdr:row>67</xdr:row>
      <xdr:rowOff>142875</xdr:rowOff>
    </xdr:to>
    <xdr:sp>
      <xdr:nvSpPr>
        <xdr:cNvPr id="86" name="Line 723"/>
        <xdr:cNvSpPr>
          <a:spLocks/>
        </xdr:cNvSpPr>
      </xdr:nvSpPr>
      <xdr:spPr>
        <a:xfrm>
          <a:off x="11715750" y="16125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87" name="Line 724"/>
        <xdr:cNvSpPr>
          <a:spLocks/>
        </xdr:cNvSpPr>
      </xdr:nvSpPr>
      <xdr:spPr>
        <a:xfrm flipV="1">
          <a:off x="285750" y="21907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88" name="Line 725"/>
        <xdr:cNvSpPr>
          <a:spLocks/>
        </xdr:cNvSpPr>
      </xdr:nvSpPr>
      <xdr:spPr>
        <a:xfrm flipV="1">
          <a:off x="285750" y="22440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89" name="Line 726"/>
        <xdr:cNvSpPr>
          <a:spLocks/>
        </xdr:cNvSpPr>
      </xdr:nvSpPr>
      <xdr:spPr>
        <a:xfrm>
          <a:off x="285750" y="25107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99</xdr:row>
      <xdr:rowOff>0</xdr:rowOff>
    </xdr:from>
    <xdr:to>
      <xdr:col>1</xdr:col>
      <xdr:colOff>0</xdr:colOff>
      <xdr:row>99</xdr:row>
      <xdr:rowOff>0</xdr:rowOff>
    </xdr:to>
    <xdr:sp>
      <xdr:nvSpPr>
        <xdr:cNvPr id="90" name="Line 727"/>
        <xdr:cNvSpPr>
          <a:spLocks/>
        </xdr:cNvSpPr>
      </xdr:nvSpPr>
      <xdr:spPr>
        <a:xfrm flipV="1">
          <a:off x="285750" y="24574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91" name="Line 728"/>
        <xdr:cNvSpPr>
          <a:spLocks/>
        </xdr:cNvSpPr>
      </xdr:nvSpPr>
      <xdr:spPr>
        <a:xfrm>
          <a:off x="295275" y="24041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92" name="Line 729"/>
        <xdr:cNvSpPr>
          <a:spLocks/>
        </xdr:cNvSpPr>
      </xdr:nvSpPr>
      <xdr:spPr>
        <a:xfrm>
          <a:off x="304800" y="23507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93" name="Line 730"/>
        <xdr:cNvSpPr>
          <a:spLocks/>
        </xdr:cNvSpPr>
      </xdr:nvSpPr>
      <xdr:spPr>
        <a:xfrm flipV="1">
          <a:off x="285750" y="22974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171450</xdr:colOff>
      <xdr:row>92</xdr:row>
      <xdr:rowOff>0</xdr:rowOff>
    </xdr:from>
    <xdr:ext cx="28575" cy="342900"/>
    <xdr:sp>
      <xdr:nvSpPr>
        <xdr:cNvPr id="94" name="Text Box 731"/>
        <xdr:cNvSpPr txBox="1">
          <a:spLocks noChangeArrowheads="1"/>
        </xdr:cNvSpPr>
      </xdr:nvSpPr>
      <xdr:spPr>
        <a:xfrm>
          <a:off x="8743950" y="22707600"/>
          <a:ext cx="28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85725</xdr:colOff>
      <xdr:row>105</xdr:row>
      <xdr:rowOff>66675</xdr:rowOff>
    </xdr:from>
    <xdr:ext cx="485775" cy="200025"/>
    <xdr:sp>
      <xdr:nvSpPr>
        <xdr:cNvPr id="95" name="Text Box 732"/>
        <xdr:cNvSpPr txBox="1">
          <a:spLocks noChangeArrowheads="1"/>
        </xdr:cNvSpPr>
      </xdr:nvSpPr>
      <xdr:spPr>
        <a:xfrm>
          <a:off x="5829300" y="262413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96" name="Line 733"/>
        <xdr:cNvSpPr>
          <a:spLocks/>
        </xdr:cNvSpPr>
      </xdr:nvSpPr>
      <xdr:spPr>
        <a:xfrm flipV="1">
          <a:off x="285750" y="21907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97" name="Line 734"/>
        <xdr:cNvSpPr>
          <a:spLocks/>
        </xdr:cNvSpPr>
      </xdr:nvSpPr>
      <xdr:spPr>
        <a:xfrm flipV="1">
          <a:off x="285750" y="22440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98" name="Line 735"/>
        <xdr:cNvSpPr>
          <a:spLocks/>
        </xdr:cNvSpPr>
      </xdr:nvSpPr>
      <xdr:spPr>
        <a:xfrm>
          <a:off x="285750" y="25107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99</xdr:row>
      <xdr:rowOff>0</xdr:rowOff>
    </xdr:from>
    <xdr:to>
      <xdr:col>1</xdr:col>
      <xdr:colOff>0</xdr:colOff>
      <xdr:row>99</xdr:row>
      <xdr:rowOff>0</xdr:rowOff>
    </xdr:to>
    <xdr:sp>
      <xdr:nvSpPr>
        <xdr:cNvPr id="99" name="Line 736"/>
        <xdr:cNvSpPr>
          <a:spLocks/>
        </xdr:cNvSpPr>
      </xdr:nvSpPr>
      <xdr:spPr>
        <a:xfrm flipV="1">
          <a:off x="285750" y="24574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00" name="Line 737"/>
        <xdr:cNvSpPr>
          <a:spLocks/>
        </xdr:cNvSpPr>
      </xdr:nvSpPr>
      <xdr:spPr>
        <a:xfrm>
          <a:off x="295275" y="24041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101" name="Line 738"/>
        <xdr:cNvSpPr>
          <a:spLocks/>
        </xdr:cNvSpPr>
      </xdr:nvSpPr>
      <xdr:spPr>
        <a:xfrm>
          <a:off x="304800" y="23507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102" name="Line 739"/>
        <xdr:cNvSpPr>
          <a:spLocks/>
        </xdr:cNvSpPr>
      </xdr:nvSpPr>
      <xdr:spPr>
        <a:xfrm flipV="1">
          <a:off x="285750" y="22974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103" name="Line 740"/>
        <xdr:cNvSpPr>
          <a:spLocks/>
        </xdr:cNvSpPr>
      </xdr:nvSpPr>
      <xdr:spPr>
        <a:xfrm flipV="1">
          <a:off x="285750" y="26708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104" name="Line 741"/>
        <xdr:cNvSpPr>
          <a:spLocks/>
        </xdr:cNvSpPr>
      </xdr:nvSpPr>
      <xdr:spPr>
        <a:xfrm flipV="1">
          <a:off x="285750" y="27241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05" name="Line 742"/>
        <xdr:cNvSpPr>
          <a:spLocks/>
        </xdr:cNvSpPr>
      </xdr:nvSpPr>
      <xdr:spPr>
        <a:xfrm>
          <a:off x="285750" y="29908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117</xdr:row>
      <xdr:rowOff>0</xdr:rowOff>
    </xdr:from>
    <xdr:to>
      <xdr:col>1</xdr:col>
      <xdr:colOff>0</xdr:colOff>
      <xdr:row>117</xdr:row>
      <xdr:rowOff>0</xdr:rowOff>
    </xdr:to>
    <xdr:sp>
      <xdr:nvSpPr>
        <xdr:cNvPr id="106" name="Line 743"/>
        <xdr:cNvSpPr>
          <a:spLocks/>
        </xdr:cNvSpPr>
      </xdr:nvSpPr>
      <xdr:spPr>
        <a:xfrm flipV="1">
          <a:off x="285750" y="29375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107" name="Line 744"/>
        <xdr:cNvSpPr>
          <a:spLocks/>
        </xdr:cNvSpPr>
      </xdr:nvSpPr>
      <xdr:spPr>
        <a:xfrm>
          <a:off x="295275" y="28841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08" name="Line 745"/>
        <xdr:cNvSpPr>
          <a:spLocks/>
        </xdr:cNvSpPr>
      </xdr:nvSpPr>
      <xdr:spPr>
        <a:xfrm>
          <a:off x="304800" y="2830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109" name="Line 746"/>
        <xdr:cNvSpPr>
          <a:spLocks/>
        </xdr:cNvSpPr>
      </xdr:nvSpPr>
      <xdr:spPr>
        <a:xfrm flipV="1">
          <a:off x="285750" y="27774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105</xdr:row>
      <xdr:rowOff>85725</xdr:rowOff>
    </xdr:from>
    <xdr:to>
      <xdr:col>13</xdr:col>
      <xdr:colOff>0</xdr:colOff>
      <xdr:row>105</xdr:row>
      <xdr:rowOff>142875</xdr:rowOff>
    </xdr:to>
    <xdr:sp>
      <xdr:nvSpPr>
        <xdr:cNvPr id="110" name="Line 747"/>
        <xdr:cNvSpPr>
          <a:spLocks/>
        </xdr:cNvSpPr>
      </xdr:nvSpPr>
      <xdr:spPr>
        <a:xfrm>
          <a:off x="4171950" y="26260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105</xdr:row>
      <xdr:rowOff>85725</xdr:rowOff>
    </xdr:from>
    <xdr:to>
      <xdr:col>7</xdr:col>
      <xdr:colOff>0</xdr:colOff>
      <xdr:row>105</xdr:row>
      <xdr:rowOff>142875</xdr:rowOff>
    </xdr:to>
    <xdr:sp>
      <xdr:nvSpPr>
        <xdr:cNvPr id="111" name="Line 748"/>
        <xdr:cNvSpPr>
          <a:spLocks/>
        </xdr:cNvSpPr>
      </xdr:nvSpPr>
      <xdr:spPr>
        <a:xfrm>
          <a:off x="2286000" y="26260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105</xdr:row>
      <xdr:rowOff>85725</xdr:rowOff>
    </xdr:from>
    <xdr:to>
      <xdr:col>19</xdr:col>
      <xdr:colOff>0</xdr:colOff>
      <xdr:row>105</xdr:row>
      <xdr:rowOff>142875</xdr:rowOff>
    </xdr:to>
    <xdr:sp>
      <xdr:nvSpPr>
        <xdr:cNvPr id="112" name="Line 749"/>
        <xdr:cNvSpPr>
          <a:spLocks/>
        </xdr:cNvSpPr>
      </xdr:nvSpPr>
      <xdr:spPr>
        <a:xfrm>
          <a:off x="6057900" y="26260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105</xdr:row>
      <xdr:rowOff>85725</xdr:rowOff>
    </xdr:from>
    <xdr:to>
      <xdr:col>25</xdr:col>
      <xdr:colOff>0</xdr:colOff>
      <xdr:row>105</xdr:row>
      <xdr:rowOff>142875</xdr:rowOff>
    </xdr:to>
    <xdr:sp>
      <xdr:nvSpPr>
        <xdr:cNvPr id="113" name="Line 750"/>
        <xdr:cNvSpPr>
          <a:spLocks/>
        </xdr:cNvSpPr>
      </xdr:nvSpPr>
      <xdr:spPr>
        <a:xfrm>
          <a:off x="7943850" y="26260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171450</xdr:colOff>
      <xdr:row>110</xdr:row>
      <xdr:rowOff>0</xdr:rowOff>
    </xdr:from>
    <xdr:ext cx="28575" cy="342900"/>
    <xdr:sp>
      <xdr:nvSpPr>
        <xdr:cNvPr id="114" name="Text Box 751"/>
        <xdr:cNvSpPr txBox="1">
          <a:spLocks noChangeArrowheads="1"/>
        </xdr:cNvSpPr>
      </xdr:nvSpPr>
      <xdr:spPr>
        <a:xfrm>
          <a:off x="8743950" y="27508200"/>
          <a:ext cx="28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105</xdr:row>
      <xdr:rowOff>85725</xdr:rowOff>
    </xdr:from>
    <xdr:to>
      <xdr:col>7</xdr:col>
      <xdr:colOff>0</xdr:colOff>
      <xdr:row>105</xdr:row>
      <xdr:rowOff>142875</xdr:rowOff>
    </xdr:to>
    <xdr:sp>
      <xdr:nvSpPr>
        <xdr:cNvPr id="115" name="Line 752"/>
        <xdr:cNvSpPr>
          <a:spLocks/>
        </xdr:cNvSpPr>
      </xdr:nvSpPr>
      <xdr:spPr>
        <a:xfrm>
          <a:off x="2286000" y="26260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116" name="Line 753"/>
        <xdr:cNvSpPr>
          <a:spLocks/>
        </xdr:cNvSpPr>
      </xdr:nvSpPr>
      <xdr:spPr>
        <a:xfrm flipV="1">
          <a:off x="285750" y="26708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117" name="Line 754"/>
        <xdr:cNvSpPr>
          <a:spLocks/>
        </xdr:cNvSpPr>
      </xdr:nvSpPr>
      <xdr:spPr>
        <a:xfrm flipV="1">
          <a:off x="285750" y="27241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18" name="Line 755"/>
        <xdr:cNvSpPr>
          <a:spLocks/>
        </xdr:cNvSpPr>
      </xdr:nvSpPr>
      <xdr:spPr>
        <a:xfrm>
          <a:off x="285750" y="29908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117</xdr:row>
      <xdr:rowOff>0</xdr:rowOff>
    </xdr:from>
    <xdr:to>
      <xdr:col>1</xdr:col>
      <xdr:colOff>0</xdr:colOff>
      <xdr:row>117</xdr:row>
      <xdr:rowOff>0</xdr:rowOff>
    </xdr:to>
    <xdr:sp>
      <xdr:nvSpPr>
        <xdr:cNvPr id="119" name="Line 756"/>
        <xdr:cNvSpPr>
          <a:spLocks/>
        </xdr:cNvSpPr>
      </xdr:nvSpPr>
      <xdr:spPr>
        <a:xfrm flipV="1">
          <a:off x="285750" y="29375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120" name="Line 757"/>
        <xdr:cNvSpPr>
          <a:spLocks/>
        </xdr:cNvSpPr>
      </xdr:nvSpPr>
      <xdr:spPr>
        <a:xfrm>
          <a:off x="295275" y="28841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21" name="Line 758"/>
        <xdr:cNvSpPr>
          <a:spLocks/>
        </xdr:cNvSpPr>
      </xdr:nvSpPr>
      <xdr:spPr>
        <a:xfrm>
          <a:off x="304800" y="2830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122" name="Line 759"/>
        <xdr:cNvSpPr>
          <a:spLocks/>
        </xdr:cNvSpPr>
      </xdr:nvSpPr>
      <xdr:spPr>
        <a:xfrm flipV="1">
          <a:off x="285750" y="27774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105</xdr:row>
      <xdr:rowOff>85725</xdr:rowOff>
    </xdr:from>
    <xdr:to>
      <xdr:col>31</xdr:col>
      <xdr:colOff>0</xdr:colOff>
      <xdr:row>105</xdr:row>
      <xdr:rowOff>142875</xdr:rowOff>
    </xdr:to>
    <xdr:sp>
      <xdr:nvSpPr>
        <xdr:cNvPr id="123" name="Line 760"/>
        <xdr:cNvSpPr>
          <a:spLocks/>
        </xdr:cNvSpPr>
      </xdr:nvSpPr>
      <xdr:spPr>
        <a:xfrm>
          <a:off x="9829800" y="26260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105</xdr:row>
      <xdr:rowOff>85725</xdr:rowOff>
    </xdr:from>
    <xdr:to>
      <xdr:col>31</xdr:col>
      <xdr:colOff>0</xdr:colOff>
      <xdr:row>105</xdr:row>
      <xdr:rowOff>142875</xdr:rowOff>
    </xdr:to>
    <xdr:sp>
      <xdr:nvSpPr>
        <xdr:cNvPr id="124" name="Line 761"/>
        <xdr:cNvSpPr>
          <a:spLocks/>
        </xdr:cNvSpPr>
      </xdr:nvSpPr>
      <xdr:spPr>
        <a:xfrm>
          <a:off x="9829800" y="26260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105</xdr:row>
      <xdr:rowOff>85725</xdr:rowOff>
    </xdr:from>
    <xdr:to>
      <xdr:col>37</xdr:col>
      <xdr:colOff>0</xdr:colOff>
      <xdr:row>105</xdr:row>
      <xdr:rowOff>142875</xdr:rowOff>
    </xdr:to>
    <xdr:sp>
      <xdr:nvSpPr>
        <xdr:cNvPr id="125" name="Line 762"/>
        <xdr:cNvSpPr>
          <a:spLocks/>
        </xdr:cNvSpPr>
      </xdr:nvSpPr>
      <xdr:spPr>
        <a:xfrm>
          <a:off x="11715750" y="26260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105</xdr:row>
      <xdr:rowOff>85725</xdr:rowOff>
    </xdr:from>
    <xdr:to>
      <xdr:col>37</xdr:col>
      <xdr:colOff>0</xdr:colOff>
      <xdr:row>105</xdr:row>
      <xdr:rowOff>142875</xdr:rowOff>
    </xdr:to>
    <xdr:sp>
      <xdr:nvSpPr>
        <xdr:cNvPr id="126" name="Line 763"/>
        <xdr:cNvSpPr>
          <a:spLocks/>
        </xdr:cNvSpPr>
      </xdr:nvSpPr>
      <xdr:spPr>
        <a:xfrm>
          <a:off x="11715750" y="26260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180975</xdr:colOff>
      <xdr:row>153</xdr:row>
      <xdr:rowOff>104775</xdr:rowOff>
    </xdr:from>
    <xdr:ext cx="1038225" cy="190500"/>
    <xdr:sp>
      <xdr:nvSpPr>
        <xdr:cNvPr id="127" name="Text Box 765"/>
        <xdr:cNvSpPr txBox="1">
          <a:spLocks noChangeArrowheads="1"/>
        </xdr:cNvSpPr>
      </xdr:nvSpPr>
      <xdr:spPr>
        <a:xfrm>
          <a:off x="3724275" y="39081075"/>
          <a:ext cx="1038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128" name="Line 766"/>
        <xdr:cNvSpPr>
          <a:spLocks/>
        </xdr:cNvSpPr>
      </xdr:nvSpPr>
      <xdr:spPr>
        <a:xfrm flipV="1">
          <a:off x="285750" y="35775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153</xdr:row>
      <xdr:rowOff>0</xdr:rowOff>
    </xdr:from>
    <xdr:to>
      <xdr:col>1</xdr:col>
      <xdr:colOff>0</xdr:colOff>
      <xdr:row>153</xdr:row>
      <xdr:rowOff>0</xdr:rowOff>
    </xdr:to>
    <xdr:sp>
      <xdr:nvSpPr>
        <xdr:cNvPr id="129" name="Line 767"/>
        <xdr:cNvSpPr>
          <a:spLocks/>
        </xdr:cNvSpPr>
      </xdr:nvSpPr>
      <xdr:spPr>
        <a:xfrm>
          <a:off x="285750" y="38976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151</xdr:row>
      <xdr:rowOff>0</xdr:rowOff>
    </xdr:from>
    <xdr:to>
      <xdr:col>1</xdr:col>
      <xdr:colOff>0</xdr:colOff>
      <xdr:row>151</xdr:row>
      <xdr:rowOff>0</xdr:rowOff>
    </xdr:to>
    <xdr:sp>
      <xdr:nvSpPr>
        <xdr:cNvPr id="130" name="Line 768"/>
        <xdr:cNvSpPr>
          <a:spLocks/>
        </xdr:cNvSpPr>
      </xdr:nvSpPr>
      <xdr:spPr>
        <a:xfrm flipV="1">
          <a:off x="285750" y="38442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149</xdr:row>
      <xdr:rowOff>0</xdr:rowOff>
    </xdr:from>
    <xdr:to>
      <xdr:col>1</xdr:col>
      <xdr:colOff>0</xdr:colOff>
      <xdr:row>149</xdr:row>
      <xdr:rowOff>0</xdr:rowOff>
    </xdr:to>
    <xdr:sp>
      <xdr:nvSpPr>
        <xdr:cNvPr id="131" name="Line 769"/>
        <xdr:cNvSpPr>
          <a:spLocks/>
        </xdr:cNvSpPr>
      </xdr:nvSpPr>
      <xdr:spPr>
        <a:xfrm>
          <a:off x="295275" y="3790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147</xdr:row>
      <xdr:rowOff>0</xdr:rowOff>
    </xdr:from>
    <xdr:to>
      <xdr:col>1</xdr:col>
      <xdr:colOff>0</xdr:colOff>
      <xdr:row>147</xdr:row>
      <xdr:rowOff>0</xdr:rowOff>
    </xdr:to>
    <xdr:sp>
      <xdr:nvSpPr>
        <xdr:cNvPr id="132" name="Line 770"/>
        <xdr:cNvSpPr>
          <a:spLocks/>
        </xdr:cNvSpPr>
      </xdr:nvSpPr>
      <xdr:spPr>
        <a:xfrm>
          <a:off x="304800" y="37376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133" name="Line 771"/>
        <xdr:cNvSpPr>
          <a:spLocks/>
        </xdr:cNvSpPr>
      </xdr:nvSpPr>
      <xdr:spPr>
        <a:xfrm flipV="1">
          <a:off x="285750" y="36842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134" name="Line 772"/>
        <xdr:cNvSpPr>
          <a:spLocks/>
        </xdr:cNvSpPr>
      </xdr:nvSpPr>
      <xdr:spPr>
        <a:xfrm flipV="1">
          <a:off x="285750" y="35775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153</xdr:row>
      <xdr:rowOff>0</xdr:rowOff>
    </xdr:from>
    <xdr:to>
      <xdr:col>1</xdr:col>
      <xdr:colOff>0</xdr:colOff>
      <xdr:row>153</xdr:row>
      <xdr:rowOff>0</xdr:rowOff>
    </xdr:to>
    <xdr:sp>
      <xdr:nvSpPr>
        <xdr:cNvPr id="135" name="Line 773"/>
        <xdr:cNvSpPr>
          <a:spLocks/>
        </xdr:cNvSpPr>
      </xdr:nvSpPr>
      <xdr:spPr>
        <a:xfrm>
          <a:off x="285750" y="38976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151</xdr:row>
      <xdr:rowOff>0</xdr:rowOff>
    </xdr:from>
    <xdr:to>
      <xdr:col>1</xdr:col>
      <xdr:colOff>0</xdr:colOff>
      <xdr:row>151</xdr:row>
      <xdr:rowOff>0</xdr:rowOff>
    </xdr:to>
    <xdr:sp>
      <xdr:nvSpPr>
        <xdr:cNvPr id="136" name="Line 774"/>
        <xdr:cNvSpPr>
          <a:spLocks/>
        </xdr:cNvSpPr>
      </xdr:nvSpPr>
      <xdr:spPr>
        <a:xfrm flipV="1">
          <a:off x="285750" y="38442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149</xdr:row>
      <xdr:rowOff>0</xdr:rowOff>
    </xdr:from>
    <xdr:to>
      <xdr:col>1</xdr:col>
      <xdr:colOff>0</xdr:colOff>
      <xdr:row>149</xdr:row>
      <xdr:rowOff>0</xdr:rowOff>
    </xdr:to>
    <xdr:sp>
      <xdr:nvSpPr>
        <xdr:cNvPr id="137" name="Line 775"/>
        <xdr:cNvSpPr>
          <a:spLocks/>
        </xdr:cNvSpPr>
      </xdr:nvSpPr>
      <xdr:spPr>
        <a:xfrm>
          <a:off x="295275" y="3790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147</xdr:row>
      <xdr:rowOff>0</xdr:rowOff>
    </xdr:from>
    <xdr:to>
      <xdr:col>1</xdr:col>
      <xdr:colOff>0</xdr:colOff>
      <xdr:row>147</xdr:row>
      <xdr:rowOff>0</xdr:rowOff>
    </xdr:to>
    <xdr:sp>
      <xdr:nvSpPr>
        <xdr:cNvPr id="138" name="Line 776"/>
        <xdr:cNvSpPr>
          <a:spLocks/>
        </xdr:cNvSpPr>
      </xdr:nvSpPr>
      <xdr:spPr>
        <a:xfrm>
          <a:off x="304800" y="37376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139" name="Line 777"/>
        <xdr:cNvSpPr>
          <a:spLocks/>
        </xdr:cNvSpPr>
      </xdr:nvSpPr>
      <xdr:spPr>
        <a:xfrm flipV="1">
          <a:off x="285750" y="36842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127</xdr:row>
      <xdr:rowOff>0</xdr:rowOff>
    </xdr:from>
    <xdr:to>
      <xdr:col>1</xdr:col>
      <xdr:colOff>0</xdr:colOff>
      <xdr:row>127</xdr:row>
      <xdr:rowOff>0</xdr:rowOff>
    </xdr:to>
    <xdr:sp>
      <xdr:nvSpPr>
        <xdr:cNvPr id="140" name="Line 778"/>
        <xdr:cNvSpPr>
          <a:spLocks/>
        </xdr:cNvSpPr>
      </xdr:nvSpPr>
      <xdr:spPr>
        <a:xfrm flipV="1">
          <a:off x="285750" y="32042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141" name="Line 779"/>
        <xdr:cNvSpPr>
          <a:spLocks/>
        </xdr:cNvSpPr>
      </xdr:nvSpPr>
      <xdr:spPr>
        <a:xfrm flipV="1">
          <a:off x="285750" y="32575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139</xdr:row>
      <xdr:rowOff>0</xdr:rowOff>
    </xdr:from>
    <xdr:to>
      <xdr:col>1</xdr:col>
      <xdr:colOff>0</xdr:colOff>
      <xdr:row>139</xdr:row>
      <xdr:rowOff>0</xdr:rowOff>
    </xdr:to>
    <xdr:sp>
      <xdr:nvSpPr>
        <xdr:cNvPr id="142" name="Line 780"/>
        <xdr:cNvSpPr>
          <a:spLocks/>
        </xdr:cNvSpPr>
      </xdr:nvSpPr>
      <xdr:spPr>
        <a:xfrm>
          <a:off x="285750" y="35242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143" name="Line 781"/>
        <xdr:cNvSpPr>
          <a:spLocks/>
        </xdr:cNvSpPr>
      </xdr:nvSpPr>
      <xdr:spPr>
        <a:xfrm flipV="1">
          <a:off x="285750" y="34709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44" name="Line 782"/>
        <xdr:cNvSpPr>
          <a:spLocks/>
        </xdr:cNvSpPr>
      </xdr:nvSpPr>
      <xdr:spPr>
        <a:xfrm>
          <a:off x="295275" y="34175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133</xdr:row>
      <xdr:rowOff>0</xdr:rowOff>
    </xdr:from>
    <xdr:to>
      <xdr:col>1</xdr:col>
      <xdr:colOff>0</xdr:colOff>
      <xdr:row>133</xdr:row>
      <xdr:rowOff>0</xdr:rowOff>
    </xdr:to>
    <xdr:sp>
      <xdr:nvSpPr>
        <xdr:cNvPr id="145" name="Line 783"/>
        <xdr:cNvSpPr>
          <a:spLocks/>
        </xdr:cNvSpPr>
      </xdr:nvSpPr>
      <xdr:spPr>
        <a:xfrm>
          <a:off x="304800" y="33642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131</xdr:row>
      <xdr:rowOff>0</xdr:rowOff>
    </xdr:from>
    <xdr:to>
      <xdr:col>1</xdr:col>
      <xdr:colOff>0</xdr:colOff>
      <xdr:row>131</xdr:row>
      <xdr:rowOff>0</xdr:rowOff>
    </xdr:to>
    <xdr:sp>
      <xdr:nvSpPr>
        <xdr:cNvPr id="146" name="Line 784"/>
        <xdr:cNvSpPr>
          <a:spLocks/>
        </xdr:cNvSpPr>
      </xdr:nvSpPr>
      <xdr:spPr>
        <a:xfrm flipV="1">
          <a:off x="285750" y="33108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171450</xdr:colOff>
      <xdr:row>130</xdr:row>
      <xdr:rowOff>0</xdr:rowOff>
    </xdr:from>
    <xdr:ext cx="28575" cy="342900"/>
    <xdr:sp>
      <xdr:nvSpPr>
        <xdr:cNvPr id="147" name="Text Box 785"/>
        <xdr:cNvSpPr txBox="1">
          <a:spLocks noChangeArrowheads="1"/>
        </xdr:cNvSpPr>
      </xdr:nvSpPr>
      <xdr:spPr>
        <a:xfrm>
          <a:off x="8743950" y="32842200"/>
          <a:ext cx="28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85725</xdr:colOff>
      <xdr:row>143</xdr:row>
      <xdr:rowOff>66675</xdr:rowOff>
    </xdr:from>
    <xdr:ext cx="485775" cy="200025"/>
    <xdr:sp>
      <xdr:nvSpPr>
        <xdr:cNvPr id="148" name="Text Box 786"/>
        <xdr:cNvSpPr txBox="1">
          <a:spLocks noChangeArrowheads="1"/>
        </xdr:cNvSpPr>
      </xdr:nvSpPr>
      <xdr:spPr>
        <a:xfrm>
          <a:off x="5829300" y="363759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285750</xdr:colOff>
      <xdr:row>127</xdr:row>
      <xdr:rowOff>0</xdr:rowOff>
    </xdr:from>
    <xdr:to>
      <xdr:col>1</xdr:col>
      <xdr:colOff>0</xdr:colOff>
      <xdr:row>127</xdr:row>
      <xdr:rowOff>0</xdr:rowOff>
    </xdr:to>
    <xdr:sp>
      <xdr:nvSpPr>
        <xdr:cNvPr id="149" name="Line 787"/>
        <xdr:cNvSpPr>
          <a:spLocks/>
        </xdr:cNvSpPr>
      </xdr:nvSpPr>
      <xdr:spPr>
        <a:xfrm flipV="1">
          <a:off x="285750" y="32042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150" name="Line 788"/>
        <xdr:cNvSpPr>
          <a:spLocks/>
        </xdr:cNvSpPr>
      </xdr:nvSpPr>
      <xdr:spPr>
        <a:xfrm flipV="1">
          <a:off x="285750" y="32575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139</xdr:row>
      <xdr:rowOff>0</xdr:rowOff>
    </xdr:from>
    <xdr:to>
      <xdr:col>1</xdr:col>
      <xdr:colOff>0</xdr:colOff>
      <xdr:row>139</xdr:row>
      <xdr:rowOff>0</xdr:rowOff>
    </xdr:to>
    <xdr:sp>
      <xdr:nvSpPr>
        <xdr:cNvPr id="151" name="Line 789"/>
        <xdr:cNvSpPr>
          <a:spLocks/>
        </xdr:cNvSpPr>
      </xdr:nvSpPr>
      <xdr:spPr>
        <a:xfrm>
          <a:off x="285750" y="35242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152" name="Line 790"/>
        <xdr:cNvSpPr>
          <a:spLocks/>
        </xdr:cNvSpPr>
      </xdr:nvSpPr>
      <xdr:spPr>
        <a:xfrm flipV="1">
          <a:off x="285750" y="34709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53" name="Line 791"/>
        <xdr:cNvSpPr>
          <a:spLocks/>
        </xdr:cNvSpPr>
      </xdr:nvSpPr>
      <xdr:spPr>
        <a:xfrm>
          <a:off x="295275" y="34175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133</xdr:row>
      <xdr:rowOff>0</xdr:rowOff>
    </xdr:from>
    <xdr:to>
      <xdr:col>1</xdr:col>
      <xdr:colOff>0</xdr:colOff>
      <xdr:row>133</xdr:row>
      <xdr:rowOff>0</xdr:rowOff>
    </xdr:to>
    <xdr:sp>
      <xdr:nvSpPr>
        <xdr:cNvPr id="154" name="Line 792"/>
        <xdr:cNvSpPr>
          <a:spLocks/>
        </xdr:cNvSpPr>
      </xdr:nvSpPr>
      <xdr:spPr>
        <a:xfrm>
          <a:off x="304800" y="33642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131</xdr:row>
      <xdr:rowOff>0</xdr:rowOff>
    </xdr:from>
    <xdr:to>
      <xdr:col>1</xdr:col>
      <xdr:colOff>0</xdr:colOff>
      <xdr:row>131</xdr:row>
      <xdr:rowOff>0</xdr:rowOff>
    </xdr:to>
    <xdr:sp>
      <xdr:nvSpPr>
        <xdr:cNvPr id="155" name="Line 793"/>
        <xdr:cNvSpPr>
          <a:spLocks/>
        </xdr:cNvSpPr>
      </xdr:nvSpPr>
      <xdr:spPr>
        <a:xfrm flipV="1">
          <a:off x="285750" y="33108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156" name="Line 794"/>
        <xdr:cNvSpPr>
          <a:spLocks/>
        </xdr:cNvSpPr>
      </xdr:nvSpPr>
      <xdr:spPr>
        <a:xfrm flipV="1">
          <a:off x="285750" y="36842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147</xdr:row>
      <xdr:rowOff>0</xdr:rowOff>
    </xdr:from>
    <xdr:to>
      <xdr:col>1</xdr:col>
      <xdr:colOff>0</xdr:colOff>
      <xdr:row>147</xdr:row>
      <xdr:rowOff>0</xdr:rowOff>
    </xdr:to>
    <xdr:sp>
      <xdr:nvSpPr>
        <xdr:cNvPr id="157" name="Line 795"/>
        <xdr:cNvSpPr>
          <a:spLocks/>
        </xdr:cNvSpPr>
      </xdr:nvSpPr>
      <xdr:spPr>
        <a:xfrm flipV="1">
          <a:off x="285750" y="37376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157</xdr:row>
      <xdr:rowOff>0</xdr:rowOff>
    </xdr:from>
    <xdr:to>
      <xdr:col>1</xdr:col>
      <xdr:colOff>0</xdr:colOff>
      <xdr:row>157</xdr:row>
      <xdr:rowOff>0</xdr:rowOff>
    </xdr:to>
    <xdr:sp>
      <xdr:nvSpPr>
        <xdr:cNvPr id="158" name="Line 796"/>
        <xdr:cNvSpPr>
          <a:spLocks/>
        </xdr:cNvSpPr>
      </xdr:nvSpPr>
      <xdr:spPr>
        <a:xfrm>
          <a:off x="285750" y="40043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155</xdr:row>
      <xdr:rowOff>0</xdr:rowOff>
    </xdr:from>
    <xdr:to>
      <xdr:col>1</xdr:col>
      <xdr:colOff>0</xdr:colOff>
      <xdr:row>155</xdr:row>
      <xdr:rowOff>0</xdr:rowOff>
    </xdr:to>
    <xdr:sp>
      <xdr:nvSpPr>
        <xdr:cNvPr id="159" name="Line 797"/>
        <xdr:cNvSpPr>
          <a:spLocks/>
        </xdr:cNvSpPr>
      </xdr:nvSpPr>
      <xdr:spPr>
        <a:xfrm flipV="1">
          <a:off x="285750" y="39509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153</xdr:row>
      <xdr:rowOff>0</xdr:rowOff>
    </xdr:from>
    <xdr:to>
      <xdr:col>1</xdr:col>
      <xdr:colOff>0</xdr:colOff>
      <xdr:row>153</xdr:row>
      <xdr:rowOff>0</xdr:rowOff>
    </xdr:to>
    <xdr:sp>
      <xdr:nvSpPr>
        <xdr:cNvPr id="160" name="Line 798"/>
        <xdr:cNvSpPr>
          <a:spLocks/>
        </xdr:cNvSpPr>
      </xdr:nvSpPr>
      <xdr:spPr>
        <a:xfrm>
          <a:off x="295275" y="38976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151</xdr:row>
      <xdr:rowOff>0</xdr:rowOff>
    </xdr:from>
    <xdr:to>
      <xdr:col>1</xdr:col>
      <xdr:colOff>0</xdr:colOff>
      <xdr:row>151</xdr:row>
      <xdr:rowOff>0</xdr:rowOff>
    </xdr:to>
    <xdr:sp>
      <xdr:nvSpPr>
        <xdr:cNvPr id="161" name="Line 799"/>
        <xdr:cNvSpPr>
          <a:spLocks/>
        </xdr:cNvSpPr>
      </xdr:nvSpPr>
      <xdr:spPr>
        <a:xfrm>
          <a:off x="304800" y="38442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149</xdr:row>
      <xdr:rowOff>0</xdr:rowOff>
    </xdr:from>
    <xdr:to>
      <xdr:col>1</xdr:col>
      <xdr:colOff>0</xdr:colOff>
      <xdr:row>149</xdr:row>
      <xdr:rowOff>0</xdr:rowOff>
    </xdr:to>
    <xdr:sp>
      <xdr:nvSpPr>
        <xdr:cNvPr id="162" name="Line 800"/>
        <xdr:cNvSpPr>
          <a:spLocks/>
        </xdr:cNvSpPr>
      </xdr:nvSpPr>
      <xdr:spPr>
        <a:xfrm flipV="1">
          <a:off x="285750" y="37909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143</xdr:row>
      <xdr:rowOff>85725</xdr:rowOff>
    </xdr:from>
    <xdr:to>
      <xdr:col>13</xdr:col>
      <xdr:colOff>0</xdr:colOff>
      <xdr:row>143</xdr:row>
      <xdr:rowOff>142875</xdr:rowOff>
    </xdr:to>
    <xdr:sp>
      <xdr:nvSpPr>
        <xdr:cNvPr id="163" name="Line 801"/>
        <xdr:cNvSpPr>
          <a:spLocks/>
        </xdr:cNvSpPr>
      </xdr:nvSpPr>
      <xdr:spPr>
        <a:xfrm>
          <a:off x="4171950" y="36395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143</xdr:row>
      <xdr:rowOff>85725</xdr:rowOff>
    </xdr:from>
    <xdr:to>
      <xdr:col>7</xdr:col>
      <xdr:colOff>0</xdr:colOff>
      <xdr:row>143</xdr:row>
      <xdr:rowOff>142875</xdr:rowOff>
    </xdr:to>
    <xdr:sp>
      <xdr:nvSpPr>
        <xdr:cNvPr id="164" name="Line 802"/>
        <xdr:cNvSpPr>
          <a:spLocks/>
        </xdr:cNvSpPr>
      </xdr:nvSpPr>
      <xdr:spPr>
        <a:xfrm>
          <a:off x="2286000" y="36395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143</xdr:row>
      <xdr:rowOff>85725</xdr:rowOff>
    </xdr:from>
    <xdr:to>
      <xdr:col>19</xdr:col>
      <xdr:colOff>0</xdr:colOff>
      <xdr:row>143</xdr:row>
      <xdr:rowOff>142875</xdr:rowOff>
    </xdr:to>
    <xdr:sp>
      <xdr:nvSpPr>
        <xdr:cNvPr id="165" name="Line 803"/>
        <xdr:cNvSpPr>
          <a:spLocks/>
        </xdr:cNvSpPr>
      </xdr:nvSpPr>
      <xdr:spPr>
        <a:xfrm>
          <a:off x="6057900" y="36395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85725</xdr:rowOff>
    </xdr:from>
    <xdr:to>
      <xdr:col>25</xdr:col>
      <xdr:colOff>0</xdr:colOff>
      <xdr:row>143</xdr:row>
      <xdr:rowOff>142875</xdr:rowOff>
    </xdr:to>
    <xdr:sp>
      <xdr:nvSpPr>
        <xdr:cNvPr id="166" name="Line 804"/>
        <xdr:cNvSpPr>
          <a:spLocks/>
        </xdr:cNvSpPr>
      </xdr:nvSpPr>
      <xdr:spPr>
        <a:xfrm>
          <a:off x="7943850" y="36395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171450</xdr:colOff>
      <xdr:row>148</xdr:row>
      <xdr:rowOff>0</xdr:rowOff>
    </xdr:from>
    <xdr:ext cx="28575" cy="342900"/>
    <xdr:sp>
      <xdr:nvSpPr>
        <xdr:cNvPr id="167" name="Text Box 805"/>
        <xdr:cNvSpPr txBox="1">
          <a:spLocks noChangeArrowheads="1"/>
        </xdr:cNvSpPr>
      </xdr:nvSpPr>
      <xdr:spPr>
        <a:xfrm>
          <a:off x="8743950" y="37642800"/>
          <a:ext cx="28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143</xdr:row>
      <xdr:rowOff>85725</xdr:rowOff>
    </xdr:from>
    <xdr:to>
      <xdr:col>7</xdr:col>
      <xdr:colOff>0</xdr:colOff>
      <xdr:row>143</xdr:row>
      <xdr:rowOff>142875</xdr:rowOff>
    </xdr:to>
    <xdr:sp>
      <xdr:nvSpPr>
        <xdr:cNvPr id="168" name="Line 806"/>
        <xdr:cNvSpPr>
          <a:spLocks/>
        </xdr:cNvSpPr>
      </xdr:nvSpPr>
      <xdr:spPr>
        <a:xfrm>
          <a:off x="2286000" y="36395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169" name="Line 807"/>
        <xdr:cNvSpPr>
          <a:spLocks/>
        </xdr:cNvSpPr>
      </xdr:nvSpPr>
      <xdr:spPr>
        <a:xfrm flipV="1">
          <a:off x="285750" y="36842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147</xdr:row>
      <xdr:rowOff>0</xdr:rowOff>
    </xdr:from>
    <xdr:to>
      <xdr:col>1</xdr:col>
      <xdr:colOff>0</xdr:colOff>
      <xdr:row>147</xdr:row>
      <xdr:rowOff>0</xdr:rowOff>
    </xdr:to>
    <xdr:sp>
      <xdr:nvSpPr>
        <xdr:cNvPr id="170" name="Line 808"/>
        <xdr:cNvSpPr>
          <a:spLocks/>
        </xdr:cNvSpPr>
      </xdr:nvSpPr>
      <xdr:spPr>
        <a:xfrm flipV="1">
          <a:off x="285750" y="37376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157</xdr:row>
      <xdr:rowOff>0</xdr:rowOff>
    </xdr:from>
    <xdr:to>
      <xdr:col>1</xdr:col>
      <xdr:colOff>0</xdr:colOff>
      <xdr:row>157</xdr:row>
      <xdr:rowOff>0</xdr:rowOff>
    </xdr:to>
    <xdr:sp>
      <xdr:nvSpPr>
        <xdr:cNvPr id="171" name="Line 809"/>
        <xdr:cNvSpPr>
          <a:spLocks/>
        </xdr:cNvSpPr>
      </xdr:nvSpPr>
      <xdr:spPr>
        <a:xfrm>
          <a:off x="285750" y="40043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155</xdr:row>
      <xdr:rowOff>0</xdr:rowOff>
    </xdr:from>
    <xdr:to>
      <xdr:col>1</xdr:col>
      <xdr:colOff>0</xdr:colOff>
      <xdr:row>155</xdr:row>
      <xdr:rowOff>0</xdr:rowOff>
    </xdr:to>
    <xdr:sp>
      <xdr:nvSpPr>
        <xdr:cNvPr id="172" name="Line 810"/>
        <xdr:cNvSpPr>
          <a:spLocks/>
        </xdr:cNvSpPr>
      </xdr:nvSpPr>
      <xdr:spPr>
        <a:xfrm flipV="1">
          <a:off x="285750" y="39509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153</xdr:row>
      <xdr:rowOff>0</xdr:rowOff>
    </xdr:from>
    <xdr:to>
      <xdr:col>1</xdr:col>
      <xdr:colOff>0</xdr:colOff>
      <xdr:row>153</xdr:row>
      <xdr:rowOff>0</xdr:rowOff>
    </xdr:to>
    <xdr:sp>
      <xdr:nvSpPr>
        <xdr:cNvPr id="173" name="Line 811"/>
        <xdr:cNvSpPr>
          <a:spLocks/>
        </xdr:cNvSpPr>
      </xdr:nvSpPr>
      <xdr:spPr>
        <a:xfrm>
          <a:off x="295275" y="38976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151</xdr:row>
      <xdr:rowOff>0</xdr:rowOff>
    </xdr:from>
    <xdr:to>
      <xdr:col>1</xdr:col>
      <xdr:colOff>0</xdr:colOff>
      <xdr:row>151</xdr:row>
      <xdr:rowOff>0</xdr:rowOff>
    </xdr:to>
    <xdr:sp>
      <xdr:nvSpPr>
        <xdr:cNvPr id="174" name="Line 812"/>
        <xdr:cNvSpPr>
          <a:spLocks/>
        </xdr:cNvSpPr>
      </xdr:nvSpPr>
      <xdr:spPr>
        <a:xfrm>
          <a:off x="304800" y="38442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149</xdr:row>
      <xdr:rowOff>0</xdr:rowOff>
    </xdr:from>
    <xdr:to>
      <xdr:col>1</xdr:col>
      <xdr:colOff>0</xdr:colOff>
      <xdr:row>149</xdr:row>
      <xdr:rowOff>0</xdr:rowOff>
    </xdr:to>
    <xdr:sp>
      <xdr:nvSpPr>
        <xdr:cNvPr id="175" name="Line 813"/>
        <xdr:cNvSpPr>
          <a:spLocks/>
        </xdr:cNvSpPr>
      </xdr:nvSpPr>
      <xdr:spPr>
        <a:xfrm flipV="1">
          <a:off x="285750" y="37909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143</xdr:row>
      <xdr:rowOff>85725</xdr:rowOff>
    </xdr:from>
    <xdr:to>
      <xdr:col>31</xdr:col>
      <xdr:colOff>0</xdr:colOff>
      <xdr:row>143</xdr:row>
      <xdr:rowOff>142875</xdr:rowOff>
    </xdr:to>
    <xdr:sp>
      <xdr:nvSpPr>
        <xdr:cNvPr id="176" name="Line 814"/>
        <xdr:cNvSpPr>
          <a:spLocks/>
        </xdr:cNvSpPr>
      </xdr:nvSpPr>
      <xdr:spPr>
        <a:xfrm>
          <a:off x="9829800" y="36395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143</xdr:row>
      <xdr:rowOff>85725</xdr:rowOff>
    </xdr:from>
    <xdr:to>
      <xdr:col>31</xdr:col>
      <xdr:colOff>0</xdr:colOff>
      <xdr:row>143</xdr:row>
      <xdr:rowOff>142875</xdr:rowOff>
    </xdr:to>
    <xdr:sp>
      <xdr:nvSpPr>
        <xdr:cNvPr id="177" name="Line 815"/>
        <xdr:cNvSpPr>
          <a:spLocks/>
        </xdr:cNvSpPr>
      </xdr:nvSpPr>
      <xdr:spPr>
        <a:xfrm>
          <a:off x="9829800" y="36395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143</xdr:row>
      <xdr:rowOff>85725</xdr:rowOff>
    </xdr:from>
    <xdr:to>
      <xdr:col>37</xdr:col>
      <xdr:colOff>0</xdr:colOff>
      <xdr:row>143</xdr:row>
      <xdr:rowOff>142875</xdr:rowOff>
    </xdr:to>
    <xdr:sp>
      <xdr:nvSpPr>
        <xdr:cNvPr id="178" name="Line 816"/>
        <xdr:cNvSpPr>
          <a:spLocks/>
        </xdr:cNvSpPr>
      </xdr:nvSpPr>
      <xdr:spPr>
        <a:xfrm>
          <a:off x="11715750" y="36395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143</xdr:row>
      <xdr:rowOff>85725</xdr:rowOff>
    </xdr:from>
    <xdr:to>
      <xdr:col>37</xdr:col>
      <xdr:colOff>0</xdr:colOff>
      <xdr:row>143</xdr:row>
      <xdr:rowOff>142875</xdr:rowOff>
    </xdr:to>
    <xdr:sp>
      <xdr:nvSpPr>
        <xdr:cNvPr id="179" name="Line 817"/>
        <xdr:cNvSpPr>
          <a:spLocks/>
        </xdr:cNvSpPr>
      </xdr:nvSpPr>
      <xdr:spPr>
        <a:xfrm>
          <a:off x="11715750" y="36395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180" name="Line 819"/>
        <xdr:cNvSpPr>
          <a:spLocks/>
        </xdr:cNvSpPr>
      </xdr:nvSpPr>
      <xdr:spPr>
        <a:xfrm flipV="1">
          <a:off x="285750" y="46977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181" name="Line 820"/>
        <xdr:cNvSpPr>
          <a:spLocks/>
        </xdr:cNvSpPr>
      </xdr:nvSpPr>
      <xdr:spPr>
        <a:xfrm>
          <a:off x="285750" y="49644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191</xdr:row>
      <xdr:rowOff>0</xdr:rowOff>
    </xdr:from>
    <xdr:to>
      <xdr:col>1</xdr:col>
      <xdr:colOff>0</xdr:colOff>
      <xdr:row>191</xdr:row>
      <xdr:rowOff>0</xdr:rowOff>
    </xdr:to>
    <xdr:sp>
      <xdr:nvSpPr>
        <xdr:cNvPr id="182" name="Line 821"/>
        <xdr:cNvSpPr>
          <a:spLocks/>
        </xdr:cNvSpPr>
      </xdr:nvSpPr>
      <xdr:spPr>
        <a:xfrm flipV="1">
          <a:off x="285750" y="49110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189</xdr:row>
      <xdr:rowOff>0</xdr:rowOff>
    </xdr:from>
    <xdr:to>
      <xdr:col>1</xdr:col>
      <xdr:colOff>0</xdr:colOff>
      <xdr:row>189</xdr:row>
      <xdr:rowOff>0</xdr:rowOff>
    </xdr:to>
    <xdr:sp>
      <xdr:nvSpPr>
        <xdr:cNvPr id="183" name="Line 822"/>
        <xdr:cNvSpPr>
          <a:spLocks/>
        </xdr:cNvSpPr>
      </xdr:nvSpPr>
      <xdr:spPr>
        <a:xfrm>
          <a:off x="295275" y="4857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184" name="Line 823"/>
        <xdr:cNvSpPr>
          <a:spLocks/>
        </xdr:cNvSpPr>
      </xdr:nvSpPr>
      <xdr:spPr>
        <a:xfrm>
          <a:off x="304800" y="48044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185" name="Line 824"/>
        <xdr:cNvSpPr>
          <a:spLocks/>
        </xdr:cNvSpPr>
      </xdr:nvSpPr>
      <xdr:spPr>
        <a:xfrm flipV="1">
          <a:off x="285750" y="47510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186" name="Line 826"/>
        <xdr:cNvSpPr>
          <a:spLocks/>
        </xdr:cNvSpPr>
      </xdr:nvSpPr>
      <xdr:spPr>
        <a:xfrm flipV="1">
          <a:off x="285750" y="46977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187" name="Line 827"/>
        <xdr:cNvSpPr>
          <a:spLocks/>
        </xdr:cNvSpPr>
      </xdr:nvSpPr>
      <xdr:spPr>
        <a:xfrm>
          <a:off x="285750" y="49644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191</xdr:row>
      <xdr:rowOff>0</xdr:rowOff>
    </xdr:from>
    <xdr:to>
      <xdr:col>1</xdr:col>
      <xdr:colOff>0</xdr:colOff>
      <xdr:row>191</xdr:row>
      <xdr:rowOff>0</xdr:rowOff>
    </xdr:to>
    <xdr:sp>
      <xdr:nvSpPr>
        <xdr:cNvPr id="188" name="Line 828"/>
        <xdr:cNvSpPr>
          <a:spLocks/>
        </xdr:cNvSpPr>
      </xdr:nvSpPr>
      <xdr:spPr>
        <a:xfrm flipV="1">
          <a:off x="285750" y="49110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189</xdr:row>
      <xdr:rowOff>0</xdr:rowOff>
    </xdr:from>
    <xdr:to>
      <xdr:col>1</xdr:col>
      <xdr:colOff>0</xdr:colOff>
      <xdr:row>189</xdr:row>
      <xdr:rowOff>0</xdr:rowOff>
    </xdr:to>
    <xdr:sp>
      <xdr:nvSpPr>
        <xdr:cNvPr id="189" name="Line 829"/>
        <xdr:cNvSpPr>
          <a:spLocks/>
        </xdr:cNvSpPr>
      </xdr:nvSpPr>
      <xdr:spPr>
        <a:xfrm>
          <a:off x="295275" y="4857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190" name="Line 830"/>
        <xdr:cNvSpPr>
          <a:spLocks/>
        </xdr:cNvSpPr>
      </xdr:nvSpPr>
      <xdr:spPr>
        <a:xfrm>
          <a:off x="304800" y="48044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191" name="Line 831"/>
        <xdr:cNvSpPr>
          <a:spLocks/>
        </xdr:cNvSpPr>
      </xdr:nvSpPr>
      <xdr:spPr>
        <a:xfrm flipV="1">
          <a:off x="285750" y="47510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180975</xdr:colOff>
      <xdr:row>191</xdr:row>
      <xdr:rowOff>114300</xdr:rowOff>
    </xdr:from>
    <xdr:ext cx="1038225" cy="180975"/>
    <xdr:sp>
      <xdr:nvSpPr>
        <xdr:cNvPr id="192" name="Text Box 832"/>
        <xdr:cNvSpPr txBox="1">
          <a:spLocks noChangeArrowheads="1"/>
        </xdr:cNvSpPr>
      </xdr:nvSpPr>
      <xdr:spPr>
        <a:xfrm>
          <a:off x="3724275" y="49225200"/>
          <a:ext cx="1038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285750</xdr:colOff>
      <xdr:row>179</xdr:row>
      <xdr:rowOff>0</xdr:rowOff>
    </xdr:from>
    <xdr:to>
      <xdr:col>1</xdr:col>
      <xdr:colOff>0</xdr:colOff>
      <xdr:row>179</xdr:row>
      <xdr:rowOff>0</xdr:rowOff>
    </xdr:to>
    <xdr:sp>
      <xdr:nvSpPr>
        <xdr:cNvPr id="193" name="Line 833"/>
        <xdr:cNvSpPr>
          <a:spLocks/>
        </xdr:cNvSpPr>
      </xdr:nvSpPr>
      <xdr:spPr>
        <a:xfrm flipV="1">
          <a:off x="285750" y="45910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191</xdr:row>
      <xdr:rowOff>0</xdr:rowOff>
    </xdr:from>
    <xdr:to>
      <xdr:col>1</xdr:col>
      <xdr:colOff>0</xdr:colOff>
      <xdr:row>191</xdr:row>
      <xdr:rowOff>0</xdr:rowOff>
    </xdr:to>
    <xdr:sp>
      <xdr:nvSpPr>
        <xdr:cNvPr id="194" name="Line 834"/>
        <xdr:cNvSpPr>
          <a:spLocks/>
        </xdr:cNvSpPr>
      </xdr:nvSpPr>
      <xdr:spPr>
        <a:xfrm>
          <a:off x="285750" y="49110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189</xdr:row>
      <xdr:rowOff>0</xdr:rowOff>
    </xdr:from>
    <xdr:to>
      <xdr:col>1</xdr:col>
      <xdr:colOff>0</xdr:colOff>
      <xdr:row>189</xdr:row>
      <xdr:rowOff>0</xdr:rowOff>
    </xdr:to>
    <xdr:sp>
      <xdr:nvSpPr>
        <xdr:cNvPr id="195" name="Line 835"/>
        <xdr:cNvSpPr>
          <a:spLocks/>
        </xdr:cNvSpPr>
      </xdr:nvSpPr>
      <xdr:spPr>
        <a:xfrm flipV="1">
          <a:off x="285750" y="48577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196" name="Line 836"/>
        <xdr:cNvSpPr>
          <a:spLocks/>
        </xdr:cNvSpPr>
      </xdr:nvSpPr>
      <xdr:spPr>
        <a:xfrm>
          <a:off x="295275" y="48044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197" name="Line 837"/>
        <xdr:cNvSpPr>
          <a:spLocks/>
        </xdr:cNvSpPr>
      </xdr:nvSpPr>
      <xdr:spPr>
        <a:xfrm>
          <a:off x="304800" y="47510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198" name="Line 838"/>
        <xdr:cNvSpPr>
          <a:spLocks/>
        </xdr:cNvSpPr>
      </xdr:nvSpPr>
      <xdr:spPr>
        <a:xfrm flipV="1">
          <a:off x="285750" y="46977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179</xdr:row>
      <xdr:rowOff>0</xdr:rowOff>
    </xdr:from>
    <xdr:to>
      <xdr:col>1</xdr:col>
      <xdr:colOff>0</xdr:colOff>
      <xdr:row>179</xdr:row>
      <xdr:rowOff>0</xdr:rowOff>
    </xdr:to>
    <xdr:sp>
      <xdr:nvSpPr>
        <xdr:cNvPr id="199" name="Line 839"/>
        <xdr:cNvSpPr>
          <a:spLocks/>
        </xdr:cNvSpPr>
      </xdr:nvSpPr>
      <xdr:spPr>
        <a:xfrm flipV="1">
          <a:off x="285750" y="45910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191</xdr:row>
      <xdr:rowOff>0</xdr:rowOff>
    </xdr:from>
    <xdr:to>
      <xdr:col>1</xdr:col>
      <xdr:colOff>0</xdr:colOff>
      <xdr:row>191</xdr:row>
      <xdr:rowOff>0</xdr:rowOff>
    </xdr:to>
    <xdr:sp>
      <xdr:nvSpPr>
        <xdr:cNvPr id="200" name="Line 840"/>
        <xdr:cNvSpPr>
          <a:spLocks/>
        </xdr:cNvSpPr>
      </xdr:nvSpPr>
      <xdr:spPr>
        <a:xfrm>
          <a:off x="285750" y="49110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189</xdr:row>
      <xdr:rowOff>0</xdr:rowOff>
    </xdr:from>
    <xdr:to>
      <xdr:col>1</xdr:col>
      <xdr:colOff>0</xdr:colOff>
      <xdr:row>189</xdr:row>
      <xdr:rowOff>0</xdr:rowOff>
    </xdr:to>
    <xdr:sp>
      <xdr:nvSpPr>
        <xdr:cNvPr id="201" name="Line 841"/>
        <xdr:cNvSpPr>
          <a:spLocks/>
        </xdr:cNvSpPr>
      </xdr:nvSpPr>
      <xdr:spPr>
        <a:xfrm flipV="1">
          <a:off x="285750" y="48577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202" name="Line 842"/>
        <xdr:cNvSpPr>
          <a:spLocks/>
        </xdr:cNvSpPr>
      </xdr:nvSpPr>
      <xdr:spPr>
        <a:xfrm>
          <a:off x="295275" y="48044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203" name="Line 843"/>
        <xdr:cNvSpPr>
          <a:spLocks/>
        </xdr:cNvSpPr>
      </xdr:nvSpPr>
      <xdr:spPr>
        <a:xfrm>
          <a:off x="304800" y="47510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204" name="Line 844"/>
        <xdr:cNvSpPr>
          <a:spLocks/>
        </xdr:cNvSpPr>
      </xdr:nvSpPr>
      <xdr:spPr>
        <a:xfrm flipV="1">
          <a:off x="285750" y="46977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05" name="Line 845"/>
        <xdr:cNvSpPr>
          <a:spLocks/>
        </xdr:cNvSpPr>
      </xdr:nvSpPr>
      <xdr:spPr>
        <a:xfrm flipV="1">
          <a:off x="285750" y="42176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167</xdr:row>
      <xdr:rowOff>0</xdr:rowOff>
    </xdr:from>
    <xdr:to>
      <xdr:col>1</xdr:col>
      <xdr:colOff>0</xdr:colOff>
      <xdr:row>167</xdr:row>
      <xdr:rowOff>0</xdr:rowOff>
    </xdr:to>
    <xdr:sp>
      <xdr:nvSpPr>
        <xdr:cNvPr id="206" name="Line 846"/>
        <xdr:cNvSpPr>
          <a:spLocks/>
        </xdr:cNvSpPr>
      </xdr:nvSpPr>
      <xdr:spPr>
        <a:xfrm flipV="1">
          <a:off x="285750" y="42710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207" name="Line 847"/>
        <xdr:cNvSpPr>
          <a:spLocks/>
        </xdr:cNvSpPr>
      </xdr:nvSpPr>
      <xdr:spPr>
        <a:xfrm>
          <a:off x="285750" y="45377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08" name="Line 848"/>
        <xdr:cNvSpPr>
          <a:spLocks/>
        </xdr:cNvSpPr>
      </xdr:nvSpPr>
      <xdr:spPr>
        <a:xfrm flipV="1">
          <a:off x="285750" y="44843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209" name="Line 849"/>
        <xdr:cNvSpPr>
          <a:spLocks/>
        </xdr:cNvSpPr>
      </xdr:nvSpPr>
      <xdr:spPr>
        <a:xfrm>
          <a:off x="295275" y="44310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210" name="Line 850"/>
        <xdr:cNvSpPr>
          <a:spLocks/>
        </xdr:cNvSpPr>
      </xdr:nvSpPr>
      <xdr:spPr>
        <a:xfrm>
          <a:off x="304800" y="43776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11" name="Line 851"/>
        <xdr:cNvSpPr>
          <a:spLocks/>
        </xdr:cNvSpPr>
      </xdr:nvSpPr>
      <xdr:spPr>
        <a:xfrm flipV="1">
          <a:off x="285750" y="43243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171450</xdr:colOff>
      <xdr:row>168</xdr:row>
      <xdr:rowOff>0</xdr:rowOff>
    </xdr:from>
    <xdr:ext cx="28575" cy="342900"/>
    <xdr:sp>
      <xdr:nvSpPr>
        <xdr:cNvPr id="212" name="Text Box 852"/>
        <xdr:cNvSpPr txBox="1">
          <a:spLocks noChangeArrowheads="1"/>
        </xdr:cNvSpPr>
      </xdr:nvSpPr>
      <xdr:spPr>
        <a:xfrm>
          <a:off x="8743950" y="42976800"/>
          <a:ext cx="28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85725</xdr:colOff>
      <xdr:row>181</xdr:row>
      <xdr:rowOff>66675</xdr:rowOff>
    </xdr:from>
    <xdr:ext cx="485775" cy="200025"/>
    <xdr:sp>
      <xdr:nvSpPr>
        <xdr:cNvPr id="213" name="Text Box 853"/>
        <xdr:cNvSpPr txBox="1">
          <a:spLocks noChangeArrowheads="1"/>
        </xdr:cNvSpPr>
      </xdr:nvSpPr>
      <xdr:spPr>
        <a:xfrm>
          <a:off x="5829300" y="465105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4" name="Line 854"/>
        <xdr:cNvSpPr>
          <a:spLocks/>
        </xdr:cNvSpPr>
      </xdr:nvSpPr>
      <xdr:spPr>
        <a:xfrm flipV="1">
          <a:off x="285750" y="42176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167</xdr:row>
      <xdr:rowOff>0</xdr:rowOff>
    </xdr:from>
    <xdr:to>
      <xdr:col>1</xdr:col>
      <xdr:colOff>0</xdr:colOff>
      <xdr:row>167</xdr:row>
      <xdr:rowOff>0</xdr:rowOff>
    </xdr:to>
    <xdr:sp>
      <xdr:nvSpPr>
        <xdr:cNvPr id="215" name="Line 855"/>
        <xdr:cNvSpPr>
          <a:spLocks/>
        </xdr:cNvSpPr>
      </xdr:nvSpPr>
      <xdr:spPr>
        <a:xfrm flipV="1">
          <a:off x="285750" y="42710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216" name="Line 856"/>
        <xdr:cNvSpPr>
          <a:spLocks/>
        </xdr:cNvSpPr>
      </xdr:nvSpPr>
      <xdr:spPr>
        <a:xfrm>
          <a:off x="285750" y="45377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17" name="Line 857"/>
        <xdr:cNvSpPr>
          <a:spLocks/>
        </xdr:cNvSpPr>
      </xdr:nvSpPr>
      <xdr:spPr>
        <a:xfrm flipV="1">
          <a:off x="285750" y="44843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218" name="Line 858"/>
        <xdr:cNvSpPr>
          <a:spLocks/>
        </xdr:cNvSpPr>
      </xdr:nvSpPr>
      <xdr:spPr>
        <a:xfrm>
          <a:off x="295275" y="44310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219" name="Line 859"/>
        <xdr:cNvSpPr>
          <a:spLocks/>
        </xdr:cNvSpPr>
      </xdr:nvSpPr>
      <xdr:spPr>
        <a:xfrm>
          <a:off x="304800" y="43776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0" name="Line 860"/>
        <xdr:cNvSpPr>
          <a:spLocks/>
        </xdr:cNvSpPr>
      </xdr:nvSpPr>
      <xdr:spPr>
        <a:xfrm flipV="1">
          <a:off x="285750" y="43243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221" name="Line 861"/>
        <xdr:cNvSpPr>
          <a:spLocks/>
        </xdr:cNvSpPr>
      </xdr:nvSpPr>
      <xdr:spPr>
        <a:xfrm flipV="1">
          <a:off x="285750" y="46977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222" name="Line 862"/>
        <xdr:cNvSpPr>
          <a:spLocks/>
        </xdr:cNvSpPr>
      </xdr:nvSpPr>
      <xdr:spPr>
        <a:xfrm flipV="1">
          <a:off x="285750" y="47510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23" name="Line 863"/>
        <xdr:cNvSpPr>
          <a:spLocks/>
        </xdr:cNvSpPr>
      </xdr:nvSpPr>
      <xdr:spPr>
        <a:xfrm>
          <a:off x="285750" y="50177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24" name="Line 864"/>
        <xdr:cNvSpPr>
          <a:spLocks/>
        </xdr:cNvSpPr>
      </xdr:nvSpPr>
      <xdr:spPr>
        <a:xfrm flipV="1">
          <a:off x="285750" y="49644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191</xdr:row>
      <xdr:rowOff>0</xdr:rowOff>
    </xdr:from>
    <xdr:to>
      <xdr:col>1</xdr:col>
      <xdr:colOff>0</xdr:colOff>
      <xdr:row>191</xdr:row>
      <xdr:rowOff>0</xdr:rowOff>
    </xdr:to>
    <xdr:sp>
      <xdr:nvSpPr>
        <xdr:cNvPr id="225" name="Line 865"/>
        <xdr:cNvSpPr>
          <a:spLocks/>
        </xdr:cNvSpPr>
      </xdr:nvSpPr>
      <xdr:spPr>
        <a:xfrm>
          <a:off x="295275" y="49110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189</xdr:row>
      <xdr:rowOff>0</xdr:rowOff>
    </xdr:from>
    <xdr:to>
      <xdr:col>1</xdr:col>
      <xdr:colOff>0</xdr:colOff>
      <xdr:row>189</xdr:row>
      <xdr:rowOff>0</xdr:rowOff>
    </xdr:to>
    <xdr:sp>
      <xdr:nvSpPr>
        <xdr:cNvPr id="226" name="Line 866"/>
        <xdr:cNvSpPr>
          <a:spLocks/>
        </xdr:cNvSpPr>
      </xdr:nvSpPr>
      <xdr:spPr>
        <a:xfrm>
          <a:off x="304800" y="48577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227" name="Line 867"/>
        <xdr:cNvSpPr>
          <a:spLocks/>
        </xdr:cNvSpPr>
      </xdr:nvSpPr>
      <xdr:spPr>
        <a:xfrm flipV="1">
          <a:off x="285750" y="48044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181</xdr:row>
      <xdr:rowOff>85725</xdr:rowOff>
    </xdr:from>
    <xdr:to>
      <xdr:col>13</xdr:col>
      <xdr:colOff>0</xdr:colOff>
      <xdr:row>181</xdr:row>
      <xdr:rowOff>142875</xdr:rowOff>
    </xdr:to>
    <xdr:sp>
      <xdr:nvSpPr>
        <xdr:cNvPr id="228" name="Line 868"/>
        <xdr:cNvSpPr>
          <a:spLocks/>
        </xdr:cNvSpPr>
      </xdr:nvSpPr>
      <xdr:spPr>
        <a:xfrm>
          <a:off x="4171950" y="46529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181</xdr:row>
      <xdr:rowOff>85725</xdr:rowOff>
    </xdr:from>
    <xdr:to>
      <xdr:col>7</xdr:col>
      <xdr:colOff>0</xdr:colOff>
      <xdr:row>181</xdr:row>
      <xdr:rowOff>142875</xdr:rowOff>
    </xdr:to>
    <xdr:sp>
      <xdr:nvSpPr>
        <xdr:cNvPr id="229" name="Line 869"/>
        <xdr:cNvSpPr>
          <a:spLocks/>
        </xdr:cNvSpPr>
      </xdr:nvSpPr>
      <xdr:spPr>
        <a:xfrm>
          <a:off x="2286000" y="46529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181</xdr:row>
      <xdr:rowOff>85725</xdr:rowOff>
    </xdr:from>
    <xdr:to>
      <xdr:col>19</xdr:col>
      <xdr:colOff>0</xdr:colOff>
      <xdr:row>181</xdr:row>
      <xdr:rowOff>142875</xdr:rowOff>
    </xdr:to>
    <xdr:sp>
      <xdr:nvSpPr>
        <xdr:cNvPr id="230" name="Line 870"/>
        <xdr:cNvSpPr>
          <a:spLocks/>
        </xdr:cNvSpPr>
      </xdr:nvSpPr>
      <xdr:spPr>
        <a:xfrm>
          <a:off x="6057900" y="46529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181</xdr:row>
      <xdr:rowOff>85725</xdr:rowOff>
    </xdr:from>
    <xdr:to>
      <xdr:col>25</xdr:col>
      <xdr:colOff>0</xdr:colOff>
      <xdr:row>181</xdr:row>
      <xdr:rowOff>142875</xdr:rowOff>
    </xdr:to>
    <xdr:sp>
      <xdr:nvSpPr>
        <xdr:cNvPr id="231" name="Line 871"/>
        <xdr:cNvSpPr>
          <a:spLocks/>
        </xdr:cNvSpPr>
      </xdr:nvSpPr>
      <xdr:spPr>
        <a:xfrm>
          <a:off x="7943850" y="46529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171450</xdr:colOff>
      <xdr:row>186</xdr:row>
      <xdr:rowOff>0</xdr:rowOff>
    </xdr:from>
    <xdr:ext cx="28575" cy="342900"/>
    <xdr:sp>
      <xdr:nvSpPr>
        <xdr:cNvPr id="232" name="Text Box 872"/>
        <xdr:cNvSpPr txBox="1">
          <a:spLocks noChangeArrowheads="1"/>
        </xdr:cNvSpPr>
      </xdr:nvSpPr>
      <xdr:spPr>
        <a:xfrm>
          <a:off x="8743950" y="47777400"/>
          <a:ext cx="28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181</xdr:row>
      <xdr:rowOff>85725</xdr:rowOff>
    </xdr:from>
    <xdr:to>
      <xdr:col>7</xdr:col>
      <xdr:colOff>0</xdr:colOff>
      <xdr:row>181</xdr:row>
      <xdr:rowOff>142875</xdr:rowOff>
    </xdr:to>
    <xdr:sp>
      <xdr:nvSpPr>
        <xdr:cNvPr id="233" name="Line 873"/>
        <xdr:cNvSpPr>
          <a:spLocks/>
        </xdr:cNvSpPr>
      </xdr:nvSpPr>
      <xdr:spPr>
        <a:xfrm>
          <a:off x="2286000" y="46529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234" name="Line 874"/>
        <xdr:cNvSpPr>
          <a:spLocks/>
        </xdr:cNvSpPr>
      </xdr:nvSpPr>
      <xdr:spPr>
        <a:xfrm flipV="1">
          <a:off x="285750" y="46977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235" name="Line 875"/>
        <xdr:cNvSpPr>
          <a:spLocks/>
        </xdr:cNvSpPr>
      </xdr:nvSpPr>
      <xdr:spPr>
        <a:xfrm flipV="1">
          <a:off x="285750" y="47510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36" name="Line 876"/>
        <xdr:cNvSpPr>
          <a:spLocks/>
        </xdr:cNvSpPr>
      </xdr:nvSpPr>
      <xdr:spPr>
        <a:xfrm>
          <a:off x="285750" y="50177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37" name="Line 877"/>
        <xdr:cNvSpPr>
          <a:spLocks/>
        </xdr:cNvSpPr>
      </xdr:nvSpPr>
      <xdr:spPr>
        <a:xfrm flipV="1">
          <a:off x="285750" y="49644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191</xdr:row>
      <xdr:rowOff>0</xdr:rowOff>
    </xdr:from>
    <xdr:to>
      <xdr:col>1</xdr:col>
      <xdr:colOff>0</xdr:colOff>
      <xdr:row>191</xdr:row>
      <xdr:rowOff>0</xdr:rowOff>
    </xdr:to>
    <xdr:sp>
      <xdr:nvSpPr>
        <xdr:cNvPr id="238" name="Line 878"/>
        <xdr:cNvSpPr>
          <a:spLocks/>
        </xdr:cNvSpPr>
      </xdr:nvSpPr>
      <xdr:spPr>
        <a:xfrm>
          <a:off x="295275" y="49110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189</xdr:row>
      <xdr:rowOff>0</xdr:rowOff>
    </xdr:from>
    <xdr:to>
      <xdr:col>1</xdr:col>
      <xdr:colOff>0</xdr:colOff>
      <xdr:row>189</xdr:row>
      <xdr:rowOff>0</xdr:rowOff>
    </xdr:to>
    <xdr:sp>
      <xdr:nvSpPr>
        <xdr:cNvPr id="239" name="Line 879"/>
        <xdr:cNvSpPr>
          <a:spLocks/>
        </xdr:cNvSpPr>
      </xdr:nvSpPr>
      <xdr:spPr>
        <a:xfrm>
          <a:off x="304800" y="48577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240" name="Line 880"/>
        <xdr:cNvSpPr>
          <a:spLocks/>
        </xdr:cNvSpPr>
      </xdr:nvSpPr>
      <xdr:spPr>
        <a:xfrm flipV="1">
          <a:off x="285750" y="48044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181</xdr:row>
      <xdr:rowOff>85725</xdr:rowOff>
    </xdr:from>
    <xdr:to>
      <xdr:col>31</xdr:col>
      <xdr:colOff>0</xdr:colOff>
      <xdr:row>181</xdr:row>
      <xdr:rowOff>142875</xdr:rowOff>
    </xdr:to>
    <xdr:sp>
      <xdr:nvSpPr>
        <xdr:cNvPr id="241" name="Line 881"/>
        <xdr:cNvSpPr>
          <a:spLocks/>
        </xdr:cNvSpPr>
      </xdr:nvSpPr>
      <xdr:spPr>
        <a:xfrm>
          <a:off x="9829800" y="46529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181</xdr:row>
      <xdr:rowOff>85725</xdr:rowOff>
    </xdr:from>
    <xdr:to>
      <xdr:col>31</xdr:col>
      <xdr:colOff>0</xdr:colOff>
      <xdr:row>181</xdr:row>
      <xdr:rowOff>142875</xdr:rowOff>
    </xdr:to>
    <xdr:sp>
      <xdr:nvSpPr>
        <xdr:cNvPr id="242" name="Line 882"/>
        <xdr:cNvSpPr>
          <a:spLocks/>
        </xdr:cNvSpPr>
      </xdr:nvSpPr>
      <xdr:spPr>
        <a:xfrm>
          <a:off x="9829800" y="46529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181</xdr:row>
      <xdr:rowOff>85725</xdr:rowOff>
    </xdr:from>
    <xdr:to>
      <xdr:col>37</xdr:col>
      <xdr:colOff>0</xdr:colOff>
      <xdr:row>181</xdr:row>
      <xdr:rowOff>142875</xdr:rowOff>
    </xdr:to>
    <xdr:sp>
      <xdr:nvSpPr>
        <xdr:cNvPr id="243" name="Line 883"/>
        <xdr:cNvSpPr>
          <a:spLocks/>
        </xdr:cNvSpPr>
      </xdr:nvSpPr>
      <xdr:spPr>
        <a:xfrm>
          <a:off x="11715750" y="46529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181</xdr:row>
      <xdr:rowOff>85725</xdr:rowOff>
    </xdr:from>
    <xdr:to>
      <xdr:col>37</xdr:col>
      <xdr:colOff>0</xdr:colOff>
      <xdr:row>181</xdr:row>
      <xdr:rowOff>142875</xdr:rowOff>
    </xdr:to>
    <xdr:sp>
      <xdr:nvSpPr>
        <xdr:cNvPr id="244" name="Line 884"/>
        <xdr:cNvSpPr>
          <a:spLocks/>
        </xdr:cNvSpPr>
      </xdr:nvSpPr>
      <xdr:spPr>
        <a:xfrm>
          <a:off x="11715750" y="46529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39</xdr:col>
      <xdr:colOff>295275</xdr:colOff>
      <xdr:row>23</xdr:row>
      <xdr:rowOff>0</xdr:rowOff>
    </xdr:to>
    <xdr:sp>
      <xdr:nvSpPr>
        <xdr:cNvPr id="245" name="Text Box 885"/>
        <xdr:cNvSpPr txBox="1">
          <a:spLocks noChangeArrowheads="1"/>
        </xdr:cNvSpPr>
      </xdr:nvSpPr>
      <xdr:spPr>
        <a:xfrm>
          <a:off x="7629525" y="990600"/>
          <a:ext cx="5010150" cy="331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Project Notes:</a:t>
          </a:r>
        </a:p>
      </xdr:txBody>
    </xdr:sp>
    <xdr:clientData/>
  </xdr:twoCellAnchor>
  <xdr:twoCellAnchor>
    <xdr:from>
      <xdr:col>51</xdr:col>
      <xdr:colOff>85725</xdr:colOff>
      <xdr:row>94</xdr:row>
      <xdr:rowOff>0</xdr:rowOff>
    </xdr:from>
    <xdr:to>
      <xdr:col>51</xdr:col>
      <xdr:colOff>190500</xdr:colOff>
      <xdr:row>94</xdr:row>
      <xdr:rowOff>0</xdr:rowOff>
    </xdr:to>
    <xdr:sp>
      <xdr:nvSpPr>
        <xdr:cNvPr id="246" name="Line 992"/>
        <xdr:cNvSpPr>
          <a:spLocks/>
        </xdr:cNvSpPr>
      </xdr:nvSpPr>
      <xdr:spPr>
        <a:xfrm flipH="1">
          <a:off x="16202025" y="2324100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89</xdr:row>
      <xdr:rowOff>9525</xdr:rowOff>
    </xdr:from>
    <xdr:to>
      <xdr:col>39</xdr:col>
      <xdr:colOff>142875</xdr:colOff>
      <xdr:row>89</xdr:row>
      <xdr:rowOff>9525</xdr:rowOff>
    </xdr:to>
    <xdr:sp>
      <xdr:nvSpPr>
        <xdr:cNvPr id="247" name="Line 1008"/>
        <xdr:cNvSpPr>
          <a:spLocks/>
        </xdr:cNvSpPr>
      </xdr:nvSpPr>
      <xdr:spPr>
        <a:xfrm flipH="1">
          <a:off x="12372975" y="2191702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90</xdr:row>
      <xdr:rowOff>228600</xdr:rowOff>
    </xdr:from>
    <xdr:to>
      <xdr:col>39</xdr:col>
      <xdr:colOff>142875</xdr:colOff>
      <xdr:row>90</xdr:row>
      <xdr:rowOff>228600</xdr:rowOff>
    </xdr:to>
    <xdr:sp>
      <xdr:nvSpPr>
        <xdr:cNvPr id="248" name="Line 1009"/>
        <xdr:cNvSpPr>
          <a:spLocks/>
        </xdr:cNvSpPr>
      </xdr:nvSpPr>
      <xdr:spPr>
        <a:xfrm flipH="1">
          <a:off x="12372975" y="2240280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101</xdr:row>
      <xdr:rowOff>0</xdr:rowOff>
    </xdr:from>
    <xdr:to>
      <xdr:col>39</xdr:col>
      <xdr:colOff>123825</xdr:colOff>
      <xdr:row>101</xdr:row>
      <xdr:rowOff>0</xdr:rowOff>
    </xdr:to>
    <xdr:sp>
      <xdr:nvSpPr>
        <xdr:cNvPr id="249" name="Line 1010"/>
        <xdr:cNvSpPr>
          <a:spLocks/>
        </xdr:cNvSpPr>
      </xdr:nvSpPr>
      <xdr:spPr>
        <a:xfrm flipH="1">
          <a:off x="12353925" y="2510790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98</xdr:row>
      <xdr:rowOff>247650</xdr:rowOff>
    </xdr:from>
    <xdr:to>
      <xdr:col>39</xdr:col>
      <xdr:colOff>114300</xdr:colOff>
      <xdr:row>98</xdr:row>
      <xdr:rowOff>247650</xdr:rowOff>
    </xdr:to>
    <xdr:sp>
      <xdr:nvSpPr>
        <xdr:cNvPr id="250" name="Line 1011"/>
        <xdr:cNvSpPr>
          <a:spLocks/>
        </xdr:cNvSpPr>
      </xdr:nvSpPr>
      <xdr:spPr>
        <a:xfrm flipH="1">
          <a:off x="12344400" y="245554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96</xdr:row>
      <xdr:rowOff>257175</xdr:rowOff>
    </xdr:from>
    <xdr:to>
      <xdr:col>39</xdr:col>
      <xdr:colOff>142875</xdr:colOff>
      <xdr:row>96</xdr:row>
      <xdr:rowOff>257175</xdr:rowOff>
    </xdr:to>
    <xdr:sp>
      <xdr:nvSpPr>
        <xdr:cNvPr id="251" name="Line 1012"/>
        <xdr:cNvSpPr>
          <a:spLocks/>
        </xdr:cNvSpPr>
      </xdr:nvSpPr>
      <xdr:spPr>
        <a:xfrm flipH="1">
          <a:off x="12372975" y="240315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94</xdr:row>
      <xdr:rowOff>219075</xdr:rowOff>
    </xdr:from>
    <xdr:to>
      <xdr:col>39</xdr:col>
      <xdr:colOff>142875</xdr:colOff>
      <xdr:row>94</xdr:row>
      <xdr:rowOff>219075</xdr:rowOff>
    </xdr:to>
    <xdr:sp>
      <xdr:nvSpPr>
        <xdr:cNvPr id="252" name="Line 1013"/>
        <xdr:cNvSpPr>
          <a:spLocks/>
        </xdr:cNvSpPr>
      </xdr:nvSpPr>
      <xdr:spPr>
        <a:xfrm flipH="1">
          <a:off x="12372975" y="234600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92</xdr:row>
      <xdr:rowOff>247650</xdr:rowOff>
    </xdr:from>
    <xdr:to>
      <xdr:col>39</xdr:col>
      <xdr:colOff>123825</xdr:colOff>
      <xdr:row>92</xdr:row>
      <xdr:rowOff>247650</xdr:rowOff>
    </xdr:to>
    <xdr:sp>
      <xdr:nvSpPr>
        <xdr:cNvPr id="253" name="Line 1014"/>
        <xdr:cNvSpPr>
          <a:spLocks/>
        </xdr:cNvSpPr>
      </xdr:nvSpPr>
      <xdr:spPr>
        <a:xfrm flipH="1">
          <a:off x="12353925" y="229552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107</xdr:row>
      <xdr:rowOff>9525</xdr:rowOff>
    </xdr:from>
    <xdr:to>
      <xdr:col>39</xdr:col>
      <xdr:colOff>142875</xdr:colOff>
      <xdr:row>107</xdr:row>
      <xdr:rowOff>9525</xdr:rowOff>
    </xdr:to>
    <xdr:sp>
      <xdr:nvSpPr>
        <xdr:cNvPr id="254" name="Line 1015"/>
        <xdr:cNvSpPr>
          <a:spLocks/>
        </xdr:cNvSpPr>
      </xdr:nvSpPr>
      <xdr:spPr>
        <a:xfrm flipH="1">
          <a:off x="12372975" y="2671762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108</xdr:row>
      <xdr:rowOff>228600</xdr:rowOff>
    </xdr:from>
    <xdr:to>
      <xdr:col>39</xdr:col>
      <xdr:colOff>142875</xdr:colOff>
      <xdr:row>108</xdr:row>
      <xdr:rowOff>228600</xdr:rowOff>
    </xdr:to>
    <xdr:sp>
      <xdr:nvSpPr>
        <xdr:cNvPr id="255" name="Line 1016"/>
        <xdr:cNvSpPr>
          <a:spLocks/>
        </xdr:cNvSpPr>
      </xdr:nvSpPr>
      <xdr:spPr>
        <a:xfrm flipH="1">
          <a:off x="12372975" y="2720340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119</xdr:row>
      <xdr:rowOff>0</xdr:rowOff>
    </xdr:from>
    <xdr:to>
      <xdr:col>39</xdr:col>
      <xdr:colOff>123825</xdr:colOff>
      <xdr:row>119</xdr:row>
      <xdr:rowOff>0</xdr:rowOff>
    </xdr:to>
    <xdr:sp>
      <xdr:nvSpPr>
        <xdr:cNvPr id="256" name="Line 1017"/>
        <xdr:cNvSpPr>
          <a:spLocks/>
        </xdr:cNvSpPr>
      </xdr:nvSpPr>
      <xdr:spPr>
        <a:xfrm flipH="1">
          <a:off x="12353925" y="2990850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116</xdr:row>
      <xdr:rowOff>247650</xdr:rowOff>
    </xdr:from>
    <xdr:to>
      <xdr:col>39</xdr:col>
      <xdr:colOff>114300</xdr:colOff>
      <xdr:row>116</xdr:row>
      <xdr:rowOff>247650</xdr:rowOff>
    </xdr:to>
    <xdr:sp>
      <xdr:nvSpPr>
        <xdr:cNvPr id="257" name="Line 1018"/>
        <xdr:cNvSpPr>
          <a:spLocks/>
        </xdr:cNvSpPr>
      </xdr:nvSpPr>
      <xdr:spPr>
        <a:xfrm flipH="1">
          <a:off x="12344400" y="293560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114</xdr:row>
      <xdr:rowOff>257175</xdr:rowOff>
    </xdr:from>
    <xdr:to>
      <xdr:col>39</xdr:col>
      <xdr:colOff>142875</xdr:colOff>
      <xdr:row>114</xdr:row>
      <xdr:rowOff>257175</xdr:rowOff>
    </xdr:to>
    <xdr:sp>
      <xdr:nvSpPr>
        <xdr:cNvPr id="258" name="Line 1019"/>
        <xdr:cNvSpPr>
          <a:spLocks/>
        </xdr:cNvSpPr>
      </xdr:nvSpPr>
      <xdr:spPr>
        <a:xfrm flipH="1">
          <a:off x="12372975" y="288321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112</xdr:row>
      <xdr:rowOff>219075</xdr:rowOff>
    </xdr:from>
    <xdr:to>
      <xdr:col>39</xdr:col>
      <xdr:colOff>142875</xdr:colOff>
      <xdr:row>112</xdr:row>
      <xdr:rowOff>219075</xdr:rowOff>
    </xdr:to>
    <xdr:sp>
      <xdr:nvSpPr>
        <xdr:cNvPr id="259" name="Line 1020"/>
        <xdr:cNvSpPr>
          <a:spLocks/>
        </xdr:cNvSpPr>
      </xdr:nvSpPr>
      <xdr:spPr>
        <a:xfrm flipH="1">
          <a:off x="12372975" y="282606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110</xdr:row>
      <xdr:rowOff>247650</xdr:rowOff>
    </xdr:from>
    <xdr:to>
      <xdr:col>39</xdr:col>
      <xdr:colOff>123825</xdr:colOff>
      <xdr:row>110</xdr:row>
      <xdr:rowOff>247650</xdr:rowOff>
    </xdr:to>
    <xdr:sp>
      <xdr:nvSpPr>
        <xdr:cNvPr id="260" name="Line 1021"/>
        <xdr:cNvSpPr>
          <a:spLocks/>
        </xdr:cNvSpPr>
      </xdr:nvSpPr>
      <xdr:spPr>
        <a:xfrm flipH="1">
          <a:off x="12353925" y="277558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127</xdr:row>
      <xdr:rowOff>9525</xdr:rowOff>
    </xdr:from>
    <xdr:to>
      <xdr:col>39</xdr:col>
      <xdr:colOff>142875</xdr:colOff>
      <xdr:row>127</xdr:row>
      <xdr:rowOff>9525</xdr:rowOff>
    </xdr:to>
    <xdr:sp>
      <xdr:nvSpPr>
        <xdr:cNvPr id="261" name="Line 1022"/>
        <xdr:cNvSpPr>
          <a:spLocks/>
        </xdr:cNvSpPr>
      </xdr:nvSpPr>
      <xdr:spPr>
        <a:xfrm flipH="1">
          <a:off x="12372975" y="3205162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128</xdr:row>
      <xdr:rowOff>228600</xdr:rowOff>
    </xdr:from>
    <xdr:to>
      <xdr:col>39</xdr:col>
      <xdr:colOff>142875</xdr:colOff>
      <xdr:row>128</xdr:row>
      <xdr:rowOff>228600</xdr:rowOff>
    </xdr:to>
    <xdr:sp>
      <xdr:nvSpPr>
        <xdr:cNvPr id="262" name="Line 1023"/>
        <xdr:cNvSpPr>
          <a:spLocks/>
        </xdr:cNvSpPr>
      </xdr:nvSpPr>
      <xdr:spPr>
        <a:xfrm flipH="1">
          <a:off x="12372975" y="3253740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139</xdr:row>
      <xdr:rowOff>0</xdr:rowOff>
    </xdr:from>
    <xdr:to>
      <xdr:col>39</xdr:col>
      <xdr:colOff>123825</xdr:colOff>
      <xdr:row>139</xdr:row>
      <xdr:rowOff>0</xdr:rowOff>
    </xdr:to>
    <xdr:sp>
      <xdr:nvSpPr>
        <xdr:cNvPr id="263" name="Line 1024"/>
        <xdr:cNvSpPr>
          <a:spLocks/>
        </xdr:cNvSpPr>
      </xdr:nvSpPr>
      <xdr:spPr>
        <a:xfrm flipH="1">
          <a:off x="12353925" y="3524250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136</xdr:row>
      <xdr:rowOff>247650</xdr:rowOff>
    </xdr:from>
    <xdr:to>
      <xdr:col>39</xdr:col>
      <xdr:colOff>114300</xdr:colOff>
      <xdr:row>136</xdr:row>
      <xdr:rowOff>247650</xdr:rowOff>
    </xdr:to>
    <xdr:sp>
      <xdr:nvSpPr>
        <xdr:cNvPr id="264" name="Line 1025"/>
        <xdr:cNvSpPr>
          <a:spLocks/>
        </xdr:cNvSpPr>
      </xdr:nvSpPr>
      <xdr:spPr>
        <a:xfrm flipH="1">
          <a:off x="12344400" y="346900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134</xdr:row>
      <xdr:rowOff>257175</xdr:rowOff>
    </xdr:from>
    <xdr:to>
      <xdr:col>39</xdr:col>
      <xdr:colOff>142875</xdr:colOff>
      <xdr:row>134</xdr:row>
      <xdr:rowOff>257175</xdr:rowOff>
    </xdr:to>
    <xdr:sp>
      <xdr:nvSpPr>
        <xdr:cNvPr id="265" name="Line 1026"/>
        <xdr:cNvSpPr>
          <a:spLocks/>
        </xdr:cNvSpPr>
      </xdr:nvSpPr>
      <xdr:spPr>
        <a:xfrm flipH="1">
          <a:off x="12372975" y="341661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132</xdr:row>
      <xdr:rowOff>219075</xdr:rowOff>
    </xdr:from>
    <xdr:to>
      <xdr:col>39</xdr:col>
      <xdr:colOff>142875</xdr:colOff>
      <xdr:row>132</xdr:row>
      <xdr:rowOff>219075</xdr:rowOff>
    </xdr:to>
    <xdr:sp>
      <xdr:nvSpPr>
        <xdr:cNvPr id="266" name="Line 1027"/>
        <xdr:cNvSpPr>
          <a:spLocks/>
        </xdr:cNvSpPr>
      </xdr:nvSpPr>
      <xdr:spPr>
        <a:xfrm flipH="1">
          <a:off x="12372975" y="335946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130</xdr:row>
      <xdr:rowOff>247650</xdr:rowOff>
    </xdr:from>
    <xdr:to>
      <xdr:col>39</xdr:col>
      <xdr:colOff>123825</xdr:colOff>
      <xdr:row>130</xdr:row>
      <xdr:rowOff>247650</xdr:rowOff>
    </xdr:to>
    <xdr:sp>
      <xdr:nvSpPr>
        <xdr:cNvPr id="267" name="Line 1028"/>
        <xdr:cNvSpPr>
          <a:spLocks/>
        </xdr:cNvSpPr>
      </xdr:nvSpPr>
      <xdr:spPr>
        <a:xfrm flipH="1">
          <a:off x="12353925" y="330898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145</xdr:row>
      <xdr:rowOff>9525</xdr:rowOff>
    </xdr:from>
    <xdr:to>
      <xdr:col>39</xdr:col>
      <xdr:colOff>142875</xdr:colOff>
      <xdr:row>145</xdr:row>
      <xdr:rowOff>9525</xdr:rowOff>
    </xdr:to>
    <xdr:sp>
      <xdr:nvSpPr>
        <xdr:cNvPr id="268" name="Line 1029"/>
        <xdr:cNvSpPr>
          <a:spLocks/>
        </xdr:cNvSpPr>
      </xdr:nvSpPr>
      <xdr:spPr>
        <a:xfrm flipH="1">
          <a:off x="12372975" y="3685222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146</xdr:row>
      <xdr:rowOff>228600</xdr:rowOff>
    </xdr:from>
    <xdr:to>
      <xdr:col>39</xdr:col>
      <xdr:colOff>142875</xdr:colOff>
      <xdr:row>146</xdr:row>
      <xdr:rowOff>228600</xdr:rowOff>
    </xdr:to>
    <xdr:sp>
      <xdr:nvSpPr>
        <xdr:cNvPr id="269" name="Line 1030"/>
        <xdr:cNvSpPr>
          <a:spLocks/>
        </xdr:cNvSpPr>
      </xdr:nvSpPr>
      <xdr:spPr>
        <a:xfrm flipH="1">
          <a:off x="12372975" y="3733800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157</xdr:row>
      <xdr:rowOff>0</xdr:rowOff>
    </xdr:from>
    <xdr:to>
      <xdr:col>39</xdr:col>
      <xdr:colOff>123825</xdr:colOff>
      <xdr:row>157</xdr:row>
      <xdr:rowOff>0</xdr:rowOff>
    </xdr:to>
    <xdr:sp>
      <xdr:nvSpPr>
        <xdr:cNvPr id="270" name="Line 1031"/>
        <xdr:cNvSpPr>
          <a:spLocks/>
        </xdr:cNvSpPr>
      </xdr:nvSpPr>
      <xdr:spPr>
        <a:xfrm flipH="1">
          <a:off x="12353925" y="4004310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154</xdr:row>
      <xdr:rowOff>247650</xdr:rowOff>
    </xdr:from>
    <xdr:to>
      <xdr:col>39</xdr:col>
      <xdr:colOff>114300</xdr:colOff>
      <xdr:row>154</xdr:row>
      <xdr:rowOff>247650</xdr:rowOff>
    </xdr:to>
    <xdr:sp>
      <xdr:nvSpPr>
        <xdr:cNvPr id="271" name="Line 1032"/>
        <xdr:cNvSpPr>
          <a:spLocks/>
        </xdr:cNvSpPr>
      </xdr:nvSpPr>
      <xdr:spPr>
        <a:xfrm flipH="1">
          <a:off x="12344400" y="394906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152</xdr:row>
      <xdr:rowOff>257175</xdr:rowOff>
    </xdr:from>
    <xdr:to>
      <xdr:col>39</xdr:col>
      <xdr:colOff>142875</xdr:colOff>
      <xdr:row>152</xdr:row>
      <xdr:rowOff>257175</xdr:rowOff>
    </xdr:to>
    <xdr:sp>
      <xdr:nvSpPr>
        <xdr:cNvPr id="272" name="Line 1033"/>
        <xdr:cNvSpPr>
          <a:spLocks/>
        </xdr:cNvSpPr>
      </xdr:nvSpPr>
      <xdr:spPr>
        <a:xfrm flipH="1">
          <a:off x="12372975" y="389667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150</xdr:row>
      <xdr:rowOff>219075</xdr:rowOff>
    </xdr:from>
    <xdr:to>
      <xdr:col>39</xdr:col>
      <xdr:colOff>142875</xdr:colOff>
      <xdr:row>150</xdr:row>
      <xdr:rowOff>219075</xdr:rowOff>
    </xdr:to>
    <xdr:sp>
      <xdr:nvSpPr>
        <xdr:cNvPr id="273" name="Line 1034"/>
        <xdr:cNvSpPr>
          <a:spLocks/>
        </xdr:cNvSpPr>
      </xdr:nvSpPr>
      <xdr:spPr>
        <a:xfrm flipH="1">
          <a:off x="12372975" y="383952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148</xdr:row>
      <xdr:rowOff>247650</xdr:rowOff>
    </xdr:from>
    <xdr:to>
      <xdr:col>39</xdr:col>
      <xdr:colOff>123825</xdr:colOff>
      <xdr:row>148</xdr:row>
      <xdr:rowOff>247650</xdr:rowOff>
    </xdr:to>
    <xdr:sp>
      <xdr:nvSpPr>
        <xdr:cNvPr id="274" name="Line 1035"/>
        <xdr:cNvSpPr>
          <a:spLocks/>
        </xdr:cNvSpPr>
      </xdr:nvSpPr>
      <xdr:spPr>
        <a:xfrm flipH="1">
          <a:off x="12353925" y="378904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165</xdr:row>
      <xdr:rowOff>9525</xdr:rowOff>
    </xdr:from>
    <xdr:to>
      <xdr:col>39</xdr:col>
      <xdr:colOff>142875</xdr:colOff>
      <xdr:row>165</xdr:row>
      <xdr:rowOff>9525</xdr:rowOff>
    </xdr:to>
    <xdr:sp>
      <xdr:nvSpPr>
        <xdr:cNvPr id="275" name="Line 1036"/>
        <xdr:cNvSpPr>
          <a:spLocks/>
        </xdr:cNvSpPr>
      </xdr:nvSpPr>
      <xdr:spPr>
        <a:xfrm flipH="1">
          <a:off x="12372975" y="4218622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166</xdr:row>
      <xdr:rowOff>228600</xdr:rowOff>
    </xdr:from>
    <xdr:to>
      <xdr:col>39</xdr:col>
      <xdr:colOff>142875</xdr:colOff>
      <xdr:row>166</xdr:row>
      <xdr:rowOff>228600</xdr:rowOff>
    </xdr:to>
    <xdr:sp>
      <xdr:nvSpPr>
        <xdr:cNvPr id="276" name="Line 1037"/>
        <xdr:cNvSpPr>
          <a:spLocks/>
        </xdr:cNvSpPr>
      </xdr:nvSpPr>
      <xdr:spPr>
        <a:xfrm flipH="1">
          <a:off x="12372975" y="4267200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177</xdr:row>
      <xdr:rowOff>0</xdr:rowOff>
    </xdr:from>
    <xdr:to>
      <xdr:col>39</xdr:col>
      <xdr:colOff>123825</xdr:colOff>
      <xdr:row>177</xdr:row>
      <xdr:rowOff>0</xdr:rowOff>
    </xdr:to>
    <xdr:sp>
      <xdr:nvSpPr>
        <xdr:cNvPr id="277" name="Line 1038"/>
        <xdr:cNvSpPr>
          <a:spLocks/>
        </xdr:cNvSpPr>
      </xdr:nvSpPr>
      <xdr:spPr>
        <a:xfrm flipH="1">
          <a:off x="12353925" y="4537710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174</xdr:row>
      <xdr:rowOff>247650</xdr:rowOff>
    </xdr:from>
    <xdr:to>
      <xdr:col>39</xdr:col>
      <xdr:colOff>114300</xdr:colOff>
      <xdr:row>174</xdr:row>
      <xdr:rowOff>247650</xdr:rowOff>
    </xdr:to>
    <xdr:sp>
      <xdr:nvSpPr>
        <xdr:cNvPr id="278" name="Line 1039"/>
        <xdr:cNvSpPr>
          <a:spLocks/>
        </xdr:cNvSpPr>
      </xdr:nvSpPr>
      <xdr:spPr>
        <a:xfrm flipH="1">
          <a:off x="12344400" y="448246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172</xdr:row>
      <xdr:rowOff>257175</xdr:rowOff>
    </xdr:from>
    <xdr:to>
      <xdr:col>39</xdr:col>
      <xdr:colOff>142875</xdr:colOff>
      <xdr:row>172</xdr:row>
      <xdr:rowOff>257175</xdr:rowOff>
    </xdr:to>
    <xdr:sp>
      <xdr:nvSpPr>
        <xdr:cNvPr id="279" name="Line 1040"/>
        <xdr:cNvSpPr>
          <a:spLocks/>
        </xdr:cNvSpPr>
      </xdr:nvSpPr>
      <xdr:spPr>
        <a:xfrm flipH="1">
          <a:off x="12372975" y="443007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170</xdr:row>
      <xdr:rowOff>219075</xdr:rowOff>
    </xdr:from>
    <xdr:to>
      <xdr:col>39</xdr:col>
      <xdr:colOff>142875</xdr:colOff>
      <xdr:row>170</xdr:row>
      <xdr:rowOff>219075</xdr:rowOff>
    </xdr:to>
    <xdr:sp>
      <xdr:nvSpPr>
        <xdr:cNvPr id="280" name="Line 1041"/>
        <xdr:cNvSpPr>
          <a:spLocks/>
        </xdr:cNvSpPr>
      </xdr:nvSpPr>
      <xdr:spPr>
        <a:xfrm flipH="1">
          <a:off x="12372975" y="437292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168</xdr:row>
      <xdr:rowOff>247650</xdr:rowOff>
    </xdr:from>
    <xdr:to>
      <xdr:col>39</xdr:col>
      <xdr:colOff>123825</xdr:colOff>
      <xdr:row>168</xdr:row>
      <xdr:rowOff>247650</xdr:rowOff>
    </xdr:to>
    <xdr:sp>
      <xdr:nvSpPr>
        <xdr:cNvPr id="281" name="Line 1042"/>
        <xdr:cNvSpPr>
          <a:spLocks/>
        </xdr:cNvSpPr>
      </xdr:nvSpPr>
      <xdr:spPr>
        <a:xfrm flipH="1">
          <a:off x="12353925" y="432244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183</xdr:row>
      <xdr:rowOff>9525</xdr:rowOff>
    </xdr:from>
    <xdr:to>
      <xdr:col>39</xdr:col>
      <xdr:colOff>142875</xdr:colOff>
      <xdr:row>183</xdr:row>
      <xdr:rowOff>9525</xdr:rowOff>
    </xdr:to>
    <xdr:sp>
      <xdr:nvSpPr>
        <xdr:cNvPr id="282" name="Line 1043"/>
        <xdr:cNvSpPr>
          <a:spLocks/>
        </xdr:cNvSpPr>
      </xdr:nvSpPr>
      <xdr:spPr>
        <a:xfrm flipH="1">
          <a:off x="12372975" y="4698682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184</xdr:row>
      <xdr:rowOff>228600</xdr:rowOff>
    </xdr:from>
    <xdr:to>
      <xdr:col>39</xdr:col>
      <xdr:colOff>142875</xdr:colOff>
      <xdr:row>184</xdr:row>
      <xdr:rowOff>228600</xdr:rowOff>
    </xdr:to>
    <xdr:sp>
      <xdr:nvSpPr>
        <xdr:cNvPr id="283" name="Line 1044"/>
        <xdr:cNvSpPr>
          <a:spLocks/>
        </xdr:cNvSpPr>
      </xdr:nvSpPr>
      <xdr:spPr>
        <a:xfrm flipH="1">
          <a:off x="12372975" y="4747260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195</xdr:row>
      <xdr:rowOff>0</xdr:rowOff>
    </xdr:from>
    <xdr:to>
      <xdr:col>39</xdr:col>
      <xdr:colOff>123825</xdr:colOff>
      <xdr:row>195</xdr:row>
      <xdr:rowOff>0</xdr:rowOff>
    </xdr:to>
    <xdr:sp>
      <xdr:nvSpPr>
        <xdr:cNvPr id="284" name="Line 1045"/>
        <xdr:cNvSpPr>
          <a:spLocks/>
        </xdr:cNvSpPr>
      </xdr:nvSpPr>
      <xdr:spPr>
        <a:xfrm flipH="1">
          <a:off x="12353925" y="5017770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192</xdr:row>
      <xdr:rowOff>247650</xdr:rowOff>
    </xdr:from>
    <xdr:to>
      <xdr:col>39</xdr:col>
      <xdr:colOff>114300</xdr:colOff>
      <xdr:row>192</xdr:row>
      <xdr:rowOff>247650</xdr:rowOff>
    </xdr:to>
    <xdr:sp>
      <xdr:nvSpPr>
        <xdr:cNvPr id="285" name="Line 1046"/>
        <xdr:cNvSpPr>
          <a:spLocks/>
        </xdr:cNvSpPr>
      </xdr:nvSpPr>
      <xdr:spPr>
        <a:xfrm flipH="1">
          <a:off x="12344400" y="496252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190</xdr:row>
      <xdr:rowOff>257175</xdr:rowOff>
    </xdr:from>
    <xdr:to>
      <xdr:col>39</xdr:col>
      <xdr:colOff>142875</xdr:colOff>
      <xdr:row>190</xdr:row>
      <xdr:rowOff>257175</xdr:rowOff>
    </xdr:to>
    <xdr:sp>
      <xdr:nvSpPr>
        <xdr:cNvPr id="286" name="Line 1047"/>
        <xdr:cNvSpPr>
          <a:spLocks/>
        </xdr:cNvSpPr>
      </xdr:nvSpPr>
      <xdr:spPr>
        <a:xfrm flipH="1">
          <a:off x="12372975" y="491013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188</xdr:row>
      <xdr:rowOff>219075</xdr:rowOff>
    </xdr:from>
    <xdr:to>
      <xdr:col>39</xdr:col>
      <xdr:colOff>142875</xdr:colOff>
      <xdr:row>188</xdr:row>
      <xdr:rowOff>219075</xdr:rowOff>
    </xdr:to>
    <xdr:sp>
      <xdr:nvSpPr>
        <xdr:cNvPr id="287" name="Line 1048"/>
        <xdr:cNvSpPr>
          <a:spLocks/>
        </xdr:cNvSpPr>
      </xdr:nvSpPr>
      <xdr:spPr>
        <a:xfrm flipH="1">
          <a:off x="12372975" y="485298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186</xdr:row>
      <xdr:rowOff>247650</xdr:rowOff>
    </xdr:from>
    <xdr:to>
      <xdr:col>39</xdr:col>
      <xdr:colOff>123825</xdr:colOff>
      <xdr:row>186</xdr:row>
      <xdr:rowOff>247650</xdr:rowOff>
    </xdr:to>
    <xdr:sp>
      <xdr:nvSpPr>
        <xdr:cNvPr id="288" name="Line 1049"/>
        <xdr:cNvSpPr>
          <a:spLocks/>
        </xdr:cNvSpPr>
      </xdr:nvSpPr>
      <xdr:spPr>
        <a:xfrm flipH="1">
          <a:off x="12353925" y="480250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171450</xdr:colOff>
      <xdr:row>29</xdr:row>
      <xdr:rowOff>0</xdr:rowOff>
    </xdr:from>
    <xdr:ext cx="28575" cy="342900"/>
    <xdr:sp>
      <xdr:nvSpPr>
        <xdr:cNvPr id="289" name="Text Box 1051"/>
        <xdr:cNvSpPr txBox="1">
          <a:spLocks noChangeArrowheads="1"/>
        </xdr:cNvSpPr>
      </xdr:nvSpPr>
      <xdr:spPr>
        <a:xfrm>
          <a:off x="7172325" y="5905500"/>
          <a:ext cx="28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90" name="Line 1052"/>
        <xdr:cNvSpPr>
          <a:spLocks/>
        </xdr:cNvSpPr>
      </xdr:nvSpPr>
      <xdr:spPr>
        <a:xfrm>
          <a:off x="285750" y="11772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91" name="Line 1053"/>
        <xdr:cNvSpPr>
          <a:spLocks/>
        </xdr:cNvSpPr>
      </xdr:nvSpPr>
      <xdr:spPr>
        <a:xfrm>
          <a:off x="285750" y="11772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92" name="Line 1054"/>
        <xdr:cNvSpPr>
          <a:spLocks/>
        </xdr:cNvSpPr>
      </xdr:nvSpPr>
      <xdr:spPr>
        <a:xfrm>
          <a:off x="285750" y="12306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93" name="Line 1055"/>
        <xdr:cNvSpPr>
          <a:spLocks/>
        </xdr:cNvSpPr>
      </xdr:nvSpPr>
      <xdr:spPr>
        <a:xfrm>
          <a:off x="285750" y="12306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94" name="Line 1056"/>
        <xdr:cNvSpPr>
          <a:spLocks/>
        </xdr:cNvSpPr>
      </xdr:nvSpPr>
      <xdr:spPr>
        <a:xfrm>
          <a:off x="285750" y="12839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95" name="Line 1057"/>
        <xdr:cNvSpPr>
          <a:spLocks/>
        </xdr:cNvSpPr>
      </xdr:nvSpPr>
      <xdr:spPr>
        <a:xfrm>
          <a:off x="285750" y="12839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96" name="Line 1058"/>
        <xdr:cNvSpPr>
          <a:spLocks/>
        </xdr:cNvSpPr>
      </xdr:nvSpPr>
      <xdr:spPr>
        <a:xfrm>
          <a:off x="285750" y="13373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97" name="Line 1059"/>
        <xdr:cNvSpPr>
          <a:spLocks/>
        </xdr:cNvSpPr>
      </xdr:nvSpPr>
      <xdr:spPr>
        <a:xfrm>
          <a:off x="285750" y="13373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98" name="Line 1060"/>
        <xdr:cNvSpPr>
          <a:spLocks/>
        </xdr:cNvSpPr>
      </xdr:nvSpPr>
      <xdr:spPr>
        <a:xfrm>
          <a:off x="285750" y="13906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99" name="Line 1061"/>
        <xdr:cNvSpPr>
          <a:spLocks/>
        </xdr:cNvSpPr>
      </xdr:nvSpPr>
      <xdr:spPr>
        <a:xfrm>
          <a:off x="285750" y="13906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00" name="Line 1062"/>
        <xdr:cNvSpPr>
          <a:spLocks/>
        </xdr:cNvSpPr>
      </xdr:nvSpPr>
      <xdr:spPr>
        <a:xfrm>
          <a:off x="285750" y="14439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01" name="Line 1063"/>
        <xdr:cNvSpPr>
          <a:spLocks/>
        </xdr:cNvSpPr>
      </xdr:nvSpPr>
      <xdr:spPr>
        <a:xfrm>
          <a:off x="285750" y="14439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276225</xdr:colOff>
      <xdr:row>22</xdr:row>
      <xdr:rowOff>161925</xdr:rowOff>
    </xdr:from>
    <xdr:to>
      <xdr:col>72</xdr:col>
      <xdr:colOff>257175</xdr:colOff>
      <xdr:row>39</xdr:row>
      <xdr:rowOff>9525</xdr:rowOff>
    </xdr:to>
    <xdr:sp>
      <xdr:nvSpPr>
        <xdr:cNvPr id="302" name="Text Box 1067"/>
        <xdr:cNvSpPr txBox="1">
          <a:spLocks noChangeArrowheads="1"/>
        </xdr:cNvSpPr>
      </xdr:nvSpPr>
      <xdr:spPr>
        <a:xfrm>
          <a:off x="17964150" y="4200525"/>
          <a:ext cx="5010150" cy="438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85725</xdr:colOff>
      <xdr:row>67</xdr:row>
      <xdr:rowOff>66675</xdr:rowOff>
    </xdr:from>
    <xdr:ext cx="485775" cy="200025"/>
    <xdr:sp>
      <xdr:nvSpPr>
        <xdr:cNvPr id="303" name="Text Box 1121"/>
        <xdr:cNvSpPr txBox="1">
          <a:spLocks noChangeArrowheads="1"/>
        </xdr:cNvSpPr>
      </xdr:nvSpPr>
      <xdr:spPr>
        <a:xfrm>
          <a:off x="5829300" y="161067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0</xdr:colOff>
      <xdr:row>67</xdr:row>
      <xdr:rowOff>85725</xdr:rowOff>
    </xdr:from>
    <xdr:to>
      <xdr:col>13</xdr:col>
      <xdr:colOff>0</xdr:colOff>
      <xdr:row>67</xdr:row>
      <xdr:rowOff>142875</xdr:rowOff>
    </xdr:to>
    <xdr:sp>
      <xdr:nvSpPr>
        <xdr:cNvPr id="304" name="Line 1122"/>
        <xdr:cNvSpPr>
          <a:spLocks/>
        </xdr:cNvSpPr>
      </xdr:nvSpPr>
      <xdr:spPr>
        <a:xfrm>
          <a:off x="4171950" y="16125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85725</xdr:rowOff>
    </xdr:from>
    <xdr:to>
      <xdr:col>7</xdr:col>
      <xdr:colOff>0</xdr:colOff>
      <xdr:row>67</xdr:row>
      <xdr:rowOff>142875</xdr:rowOff>
    </xdr:to>
    <xdr:sp>
      <xdr:nvSpPr>
        <xdr:cNvPr id="305" name="Line 1123"/>
        <xdr:cNvSpPr>
          <a:spLocks/>
        </xdr:cNvSpPr>
      </xdr:nvSpPr>
      <xdr:spPr>
        <a:xfrm>
          <a:off x="2286000" y="16125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67</xdr:row>
      <xdr:rowOff>85725</xdr:rowOff>
    </xdr:from>
    <xdr:to>
      <xdr:col>19</xdr:col>
      <xdr:colOff>0</xdr:colOff>
      <xdr:row>67</xdr:row>
      <xdr:rowOff>142875</xdr:rowOff>
    </xdr:to>
    <xdr:sp>
      <xdr:nvSpPr>
        <xdr:cNvPr id="306" name="Line 1124"/>
        <xdr:cNvSpPr>
          <a:spLocks/>
        </xdr:cNvSpPr>
      </xdr:nvSpPr>
      <xdr:spPr>
        <a:xfrm>
          <a:off x="6057900" y="16125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85725</xdr:rowOff>
    </xdr:from>
    <xdr:to>
      <xdr:col>7</xdr:col>
      <xdr:colOff>0</xdr:colOff>
      <xdr:row>67</xdr:row>
      <xdr:rowOff>142875</xdr:rowOff>
    </xdr:to>
    <xdr:sp>
      <xdr:nvSpPr>
        <xdr:cNvPr id="307" name="Line 1125"/>
        <xdr:cNvSpPr>
          <a:spLocks/>
        </xdr:cNvSpPr>
      </xdr:nvSpPr>
      <xdr:spPr>
        <a:xfrm>
          <a:off x="2286000" y="16125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114300</xdr:colOff>
      <xdr:row>5</xdr:row>
      <xdr:rowOff>76200</xdr:rowOff>
    </xdr:from>
    <xdr:to>
      <xdr:col>48</xdr:col>
      <xdr:colOff>219075</xdr:colOff>
      <xdr:row>27</xdr:row>
      <xdr:rowOff>76200</xdr:rowOff>
    </xdr:to>
    <xdr:sp>
      <xdr:nvSpPr>
        <xdr:cNvPr id="308" name="Text Box 1126"/>
        <xdr:cNvSpPr txBox="1">
          <a:spLocks noChangeArrowheads="1"/>
        </xdr:cNvSpPr>
      </xdr:nvSpPr>
      <xdr:spPr>
        <a:xfrm>
          <a:off x="13401675" y="895350"/>
          <a:ext cx="1990725" cy="455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57150</xdr:colOff>
      <xdr:row>0</xdr:row>
      <xdr:rowOff>152400</xdr:rowOff>
    </xdr:from>
    <xdr:to>
      <xdr:col>232</xdr:col>
      <xdr:colOff>95250</xdr:colOff>
      <xdr:row>6</xdr:row>
      <xdr:rowOff>19050</xdr:rowOff>
    </xdr:to>
    <xdr:sp>
      <xdr:nvSpPr>
        <xdr:cNvPr id="309" name="Rectangle1129"/>
        <xdr:cNvSpPr>
          <a:spLocks/>
        </xdr:cNvSpPr>
      </xdr:nvSpPr>
      <xdr:spPr>
        <a:xfrm>
          <a:off x="68037075" y="152400"/>
          <a:ext cx="5067300" cy="8572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333333"/>
              </a:solidFill>
            </a:rPr>
            <a:t>Please Wait While Blocks Load Into Orders Program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0</xdr:rowOff>
    </xdr:from>
    <xdr:to>
      <xdr:col>38</xdr:col>
      <xdr:colOff>180975</xdr:colOff>
      <xdr:row>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57275" y="171450"/>
          <a:ext cx="11144250" cy="7143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Redi-Rock Wall Sketcher</a:t>
          </a:r>
        </a:p>
      </xdr:txBody>
    </xdr:sp>
    <xdr:clientData/>
  </xdr:twoCellAnchor>
  <xdr:twoCellAnchor>
    <xdr:from>
      <xdr:col>0</xdr:col>
      <xdr:colOff>285750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85750" y="9639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85750" y="10172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" y="12839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85750" y="12306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>
          <a:off x="295275" y="11772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>
          <a:off x="304800" y="11239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85750" y="10706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173</xdr:row>
      <xdr:rowOff>85725</xdr:rowOff>
    </xdr:from>
    <xdr:to>
      <xdr:col>13</xdr:col>
      <xdr:colOff>0</xdr:colOff>
      <xdr:row>173</xdr:row>
      <xdr:rowOff>142875</xdr:rowOff>
    </xdr:to>
    <xdr:sp>
      <xdr:nvSpPr>
        <xdr:cNvPr id="9" name="Line 9"/>
        <xdr:cNvSpPr>
          <a:spLocks/>
        </xdr:cNvSpPr>
      </xdr:nvSpPr>
      <xdr:spPr>
        <a:xfrm>
          <a:off x="4162425" y="44396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173</xdr:row>
      <xdr:rowOff>85725</xdr:rowOff>
    </xdr:from>
    <xdr:to>
      <xdr:col>7</xdr:col>
      <xdr:colOff>0</xdr:colOff>
      <xdr:row>173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2276475" y="44396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173</xdr:row>
      <xdr:rowOff>85725</xdr:rowOff>
    </xdr:from>
    <xdr:to>
      <xdr:col>19</xdr:col>
      <xdr:colOff>0</xdr:colOff>
      <xdr:row>173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6048375" y="44396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173</xdr:row>
      <xdr:rowOff>85725</xdr:rowOff>
    </xdr:from>
    <xdr:to>
      <xdr:col>25</xdr:col>
      <xdr:colOff>0</xdr:colOff>
      <xdr:row>173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7934325" y="44396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232</xdr:row>
      <xdr:rowOff>85725</xdr:rowOff>
    </xdr:from>
    <xdr:to>
      <xdr:col>13</xdr:col>
      <xdr:colOff>0</xdr:colOff>
      <xdr:row>232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4162425" y="601313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232</xdr:row>
      <xdr:rowOff>85725</xdr:rowOff>
    </xdr:from>
    <xdr:to>
      <xdr:col>7</xdr:col>
      <xdr:colOff>0</xdr:colOff>
      <xdr:row>232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2276475" y="601313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232</xdr:row>
      <xdr:rowOff>85725</xdr:rowOff>
    </xdr:from>
    <xdr:to>
      <xdr:col>19</xdr:col>
      <xdr:colOff>0</xdr:colOff>
      <xdr:row>232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6048375" y="601313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232</xdr:row>
      <xdr:rowOff>85725</xdr:rowOff>
    </xdr:from>
    <xdr:to>
      <xdr:col>25</xdr:col>
      <xdr:colOff>0</xdr:colOff>
      <xdr:row>232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7934325" y="601313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251</xdr:row>
      <xdr:rowOff>85725</xdr:rowOff>
    </xdr:from>
    <xdr:to>
      <xdr:col>13</xdr:col>
      <xdr:colOff>0</xdr:colOff>
      <xdr:row>251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4162425" y="65198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251</xdr:row>
      <xdr:rowOff>85725</xdr:rowOff>
    </xdr:from>
    <xdr:to>
      <xdr:col>7</xdr:col>
      <xdr:colOff>0</xdr:colOff>
      <xdr:row>251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2276475" y="65198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251</xdr:row>
      <xdr:rowOff>85725</xdr:rowOff>
    </xdr:from>
    <xdr:to>
      <xdr:col>19</xdr:col>
      <xdr:colOff>0</xdr:colOff>
      <xdr:row>251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6048375" y="65198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251</xdr:row>
      <xdr:rowOff>85725</xdr:rowOff>
    </xdr:from>
    <xdr:to>
      <xdr:col>25</xdr:col>
      <xdr:colOff>0</xdr:colOff>
      <xdr:row>251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7934325" y="65198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270</xdr:row>
      <xdr:rowOff>85725</xdr:rowOff>
    </xdr:from>
    <xdr:to>
      <xdr:col>13</xdr:col>
      <xdr:colOff>0</xdr:colOff>
      <xdr:row>270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4162425" y="702659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270</xdr:row>
      <xdr:rowOff>85725</xdr:rowOff>
    </xdr:from>
    <xdr:to>
      <xdr:col>7</xdr:col>
      <xdr:colOff>0</xdr:colOff>
      <xdr:row>270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2276475" y="702659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270</xdr:row>
      <xdr:rowOff>85725</xdr:rowOff>
    </xdr:from>
    <xdr:to>
      <xdr:col>19</xdr:col>
      <xdr:colOff>0</xdr:colOff>
      <xdr:row>270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48375" y="702659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270</xdr:row>
      <xdr:rowOff>85725</xdr:rowOff>
    </xdr:from>
    <xdr:to>
      <xdr:col>25</xdr:col>
      <xdr:colOff>0</xdr:colOff>
      <xdr:row>270</xdr:row>
      <xdr:rowOff>142875</xdr:rowOff>
    </xdr:to>
    <xdr:sp>
      <xdr:nvSpPr>
        <xdr:cNvPr id="24" name="Line 24"/>
        <xdr:cNvSpPr>
          <a:spLocks/>
        </xdr:cNvSpPr>
      </xdr:nvSpPr>
      <xdr:spPr>
        <a:xfrm>
          <a:off x="7934325" y="702659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180975</xdr:colOff>
      <xdr:row>28</xdr:row>
      <xdr:rowOff>0</xdr:rowOff>
    </xdr:from>
    <xdr:ext cx="28575" cy="361950"/>
    <xdr:sp>
      <xdr:nvSpPr>
        <xdr:cNvPr id="25" name="Text Box 25"/>
        <xdr:cNvSpPr txBox="1">
          <a:spLocks noChangeArrowheads="1"/>
        </xdr:cNvSpPr>
      </xdr:nvSpPr>
      <xdr:spPr>
        <a:xfrm>
          <a:off x="7172325" y="5638800"/>
          <a:ext cx="28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85725</xdr:colOff>
      <xdr:row>59</xdr:row>
      <xdr:rowOff>66675</xdr:rowOff>
    </xdr:from>
    <xdr:ext cx="485775" cy="200025"/>
    <xdr:sp>
      <xdr:nvSpPr>
        <xdr:cNvPr id="26" name="Text Box 26"/>
        <xdr:cNvSpPr txBox="1">
          <a:spLocks noChangeArrowheads="1"/>
        </xdr:cNvSpPr>
      </xdr:nvSpPr>
      <xdr:spPr>
        <a:xfrm>
          <a:off x="5819775" y="139731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171450</xdr:colOff>
      <xdr:row>107</xdr:row>
      <xdr:rowOff>104775</xdr:rowOff>
    </xdr:from>
    <xdr:ext cx="1038225" cy="180975"/>
    <xdr:sp>
      <xdr:nvSpPr>
        <xdr:cNvPr id="27" name="Text Box 27"/>
        <xdr:cNvSpPr txBox="1">
          <a:spLocks noChangeArrowheads="1"/>
        </xdr:cNvSpPr>
      </xdr:nvSpPr>
      <xdr:spPr>
        <a:xfrm>
          <a:off x="3705225" y="26812875"/>
          <a:ext cx="1038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8" name="Line 30"/>
        <xdr:cNvSpPr>
          <a:spLocks/>
        </xdr:cNvSpPr>
      </xdr:nvSpPr>
      <xdr:spPr>
        <a:xfrm flipV="1">
          <a:off x="285750" y="2350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29" name="Line 31"/>
        <xdr:cNvSpPr>
          <a:spLocks/>
        </xdr:cNvSpPr>
      </xdr:nvSpPr>
      <xdr:spPr>
        <a:xfrm>
          <a:off x="285750" y="26708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105</xdr:row>
      <xdr:rowOff>0</xdr:rowOff>
    </xdr:from>
    <xdr:to>
      <xdr:col>1</xdr:col>
      <xdr:colOff>0</xdr:colOff>
      <xdr:row>105</xdr:row>
      <xdr:rowOff>0</xdr:rowOff>
    </xdr:to>
    <xdr:sp>
      <xdr:nvSpPr>
        <xdr:cNvPr id="30" name="Line 32"/>
        <xdr:cNvSpPr>
          <a:spLocks/>
        </xdr:cNvSpPr>
      </xdr:nvSpPr>
      <xdr:spPr>
        <a:xfrm flipV="1">
          <a:off x="285750" y="26174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31" name="Line 33"/>
        <xdr:cNvSpPr>
          <a:spLocks/>
        </xdr:cNvSpPr>
      </xdr:nvSpPr>
      <xdr:spPr>
        <a:xfrm>
          <a:off x="295275" y="25641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32" name="Line 34"/>
        <xdr:cNvSpPr>
          <a:spLocks/>
        </xdr:cNvSpPr>
      </xdr:nvSpPr>
      <xdr:spPr>
        <a:xfrm>
          <a:off x="304800" y="25107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99</xdr:row>
      <xdr:rowOff>0</xdr:rowOff>
    </xdr:from>
    <xdr:to>
      <xdr:col>1</xdr:col>
      <xdr:colOff>0</xdr:colOff>
      <xdr:row>99</xdr:row>
      <xdr:rowOff>0</xdr:rowOff>
    </xdr:to>
    <xdr:sp>
      <xdr:nvSpPr>
        <xdr:cNvPr id="33" name="Line 35"/>
        <xdr:cNvSpPr>
          <a:spLocks/>
        </xdr:cNvSpPr>
      </xdr:nvSpPr>
      <xdr:spPr>
        <a:xfrm flipV="1">
          <a:off x="285750" y="24574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34" name="Line 36"/>
        <xdr:cNvSpPr>
          <a:spLocks/>
        </xdr:cNvSpPr>
      </xdr:nvSpPr>
      <xdr:spPr>
        <a:xfrm flipV="1">
          <a:off x="285750" y="34709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147</xdr:row>
      <xdr:rowOff>0</xdr:rowOff>
    </xdr:from>
    <xdr:to>
      <xdr:col>1</xdr:col>
      <xdr:colOff>0</xdr:colOff>
      <xdr:row>147</xdr:row>
      <xdr:rowOff>0</xdr:rowOff>
    </xdr:to>
    <xdr:sp>
      <xdr:nvSpPr>
        <xdr:cNvPr id="35" name="Line 37"/>
        <xdr:cNvSpPr>
          <a:spLocks/>
        </xdr:cNvSpPr>
      </xdr:nvSpPr>
      <xdr:spPr>
        <a:xfrm>
          <a:off x="285750" y="37376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36" name="Line 38"/>
        <xdr:cNvSpPr>
          <a:spLocks/>
        </xdr:cNvSpPr>
      </xdr:nvSpPr>
      <xdr:spPr>
        <a:xfrm flipV="1">
          <a:off x="285750" y="36842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37" name="Line 39"/>
        <xdr:cNvSpPr>
          <a:spLocks/>
        </xdr:cNvSpPr>
      </xdr:nvSpPr>
      <xdr:spPr>
        <a:xfrm>
          <a:off x="295275" y="36309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38" name="Line 40"/>
        <xdr:cNvSpPr>
          <a:spLocks/>
        </xdr:cNvSpPr>
      </xdr:nvSpPr>
      <xdr:spPr>
        <a:xfrm>
          <a:off x="304800" y="35775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139</xdr:row>
      <xdr:rowOff>0</xdr:rowOff>
    </xdr:from>
    <xdr:to>
      <xdr:col>1</xdr:col>
      <xdr:colOff>0</xdr:colOff>
      <xdr:row>139</xdr:row>
      <xdr:rowOff>0</xdr:rowOff>
    </xdr:to>
    <xdr:sp>
      <xdr:nvSpPr>
        <xdr:cNvPr id="39" name="Line 41"/>
        <xdr:cNvSpPr>
          <a:spLocks/>
        </xdr:cNvSpPr>
      </xdr:nvSpPr>
      <xdr:spPr>
        <a:xfrm flipV="1">
          <a:off x="285750" y="35242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40" name="Line 42"/>
        <xdr:cNvSpPr>
          <a:spLocks/>
        </xdr:cNvSpPr>
      </xdr:nvSpPr>
      <xdr:spPr>
        <a:xfrm flipV="1">
          <a:off x="285750" y="44843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41" name="Line 43"/>
        <xdr:cNvSpPr>
          <a:spLocks/>
        </xdr:cNvSpPr>
      </xdr:nvSpPr>
      <xdr:spPr>
        <a:xfrm flipV="1">
          <a:off x="285750" y="45377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42" name="Line 44"/>
        <xdr:cNvSpPr>
          <a:spLocks/>
        </xdr:cNvSpPr>
      </xdr:nvSpPr>
      <xdr:spPr>
        <a:xfrm>
          <a:off x="285750" y="48044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43" name="Line 45"/>
        <xdr:cNvSpPr>
          <a:spLocks/>
        </xdr:cNvSpPr>
      </xdr:nvSpPr>
      <xdr:spPr>
        <a:xfrm flipV="1">
          <a:off x="285750" y="47510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44" name="Line 46"/>
        <xdr:cNvSpPr>
          <a:spLocks/>
        </xdr:cNvSpPr>
      </xdr:nvSpPr>
      <xdr:spPr>
        <a:xfrm>
          <a:off x="295275" y="46977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45" name="Line 47"/>
        <xdr:cNvSpPr>
          <a:spLocks/>
        </xdr:cNvSpPr>
      </xdr:nvSpPr>
      <xdr:spPr>
        <a:xfrm>
          <a:off x="304800" y="46443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179</xdr:row>
      <xdr:rowOff>0</xdr:rowOff>
    </xdr:from>
    <xdr:to>
      <xdr:col>1</xdr:col>
      <xdr:colOff>0</xdr:colOff>
      <xdr:row>179</xdr:row>
      <xdr:rowOff>0</xdr:rowOff>
    </xdr:to>
    <xdr:sp>
      <xdr:nvSpPr>
        <xdr:cNvPr id="46" name="Line 48"/>
        <xdr:cNvSpPr>
          <a:spLocks/>
        </xdr:cNvSpPr>
      </xdr:nvSpPr>
      <xdr:spPr>
        <a:xfrm flipV="1">
          <a:off x="285750" y="45910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234</xdr:row>
      <xdr:rowOff>0</xdr:rowOff>
    </xdr:from>
    <xdr:to>
      <xdr:col>1</xdr:col>
      <xdr:colOff>0</xdr:colOff>
      <xdr:row>234</xdr:row>
      <xdr:rowOff>0</xdr:rowOff>
    </xdr:to>
    <xdr:sp>
      <xdr:nvSpPr>
        <xdr:cNvPr id="47" name="Line 49"/>
        <xdr:cNvSpPr>
          <a:spLocks/>
        </xdr:cNvSpPr>
      </xdr:nvSpPr>
      <xdr:spPr>
        <a:xfrm flipV="1">
          <a:off x="285750" y="60579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48" name="Line 50"/>
        <xdr:cNvSpPr>
          <a:spLocks/>
        </xdr:cNvSpPr>
      </xdr:nvSpPr>
      <xdr:spPr>
        <a:xfrm flipV="1">
          <a:off x="285750" y="61112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49" name="Line 51"/>
        <xdr:cNvSpPr>
          <a:spLocks/>
        </xdr:cNvSpPr>
      </xdr:nvSpPr>
      <xdr:spPr>
        <a:xfrm>
          <a:off x="285750" y="63779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50" name="Line 52"/>
        <xdr:cNvSpPr>
          <a:spLocks/>
        </xdr:cNvSpPr>
      </xdr:nvSpPr>
      <xdr:spPr>
        <a:xfrm flipV="1">
          <a:off x="285750" y="63246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51" name="Line 53"/>
        <xdr:cNvSpPr>
          <a:spLocks/>
        </xdr:cNvSpPr>
      </xdr:nvSpPr>
      <xdr:spPr>
        <a:xfrm>
          <a:off x="295275" y="62712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52" name="Line 54"/>
        <xdr:cNvSpPr>
          <a:spLocks/>
        </xdr:cNvSpPr>
      </xdr:nvSpPr>
      <xdr:spPr>
        <a:xfrm>
          <a:off x="304800" y="621792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238</xdr:row>
      <xdr:rowOff>0</xdr:rowOff>
    </xdr:from>
    <xdr:to>
      <xdr:col>1</xdr:col>
      <xdr:colOff>0</xdr:colOff>
      <xdr:row>238</xdr:row>
      <xdr:rowOff>0</xdr:rowOff>
    </xdr:to>
    <xdr:sp>
      <xdr:nvSpPr>
        <xdr:cNvPr id="53" name="Line 55"/>
        <xdr:cNvSpPr>
          <a:spLocks/>
        </xdr:cNvSpPr>
      </xdr:nvSpPr>
      <xdr:spPr>
        <a:xfrm flipV="1">
          <a:off x="285750" y="61645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253</xdr:row>
      <xdr:rowOff>0</xdr:rowOff>
    </xdr:from>
    <xdr:to>
      <xdr:col>1</xdr:col>
      <xdr:colOff>0</xdr:colOff>
      <xdr:row>253</xdr:row>
      <xdr:rowOff>0</xdr:rowOff>
    </xdr:to>
    <xdr:sp>
      <xdr:nvSpPr>
        <xdr:cNvPr id="54" name="Line 56"/>
        <xdr:cNvSpPr>
          <a:spLocks/>
        </xdr:cNvSpPr>
      </xdr:nvSpPr>
      <xdr:spPr>
        <a:xfrm flipV="1">
          <a:off x="285750" y="65646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55" name="Line 57"/>
        <xdr:cNvSpPr>
          <a:spLocks/>
        </xdr:cNvSpPr>
      </xdr:nvSpPr>
      <xdr:spPr>
        <a:xfrm flipV="1">
          <a:off x="285750" y="66179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56" name="Line 58"/>
        <xdr:cNvSpPr>
          <a:spLocks/>
        </xdr:cNvSpPr>
      </xdr:nvSpPr>
      <xdr:spPr>
        <a:xfrm>
          <a:off x="285750" y="68846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57" name="Line 59"/>
        <xdr:cNvSpPr>
          <a:spLocks/>
        </xdr:cNvSpPr>
      </xdr:nvSpPr>
      <xdr:spPr>
        <a:xfrm flipV="1">
          <a:off x="285750" y="68313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261</xdr:row>
      <xdr:rowOff>0</xdr:rowOff>
    </xdr:from>
    <xdr:to>
      <xdr:col>1</xdr:col>
      <xdr:colOff>0</xdr:colOff>
      <xdr:row>261</xdr:row>
      <xdr:rowOff>0</xdr:rowOff>
    </xdr:to>
    <xdr:sp>
      <xdr:nvSpPr>
        <xdr:cNvPr id="58" name="Line 60"/>
        <xdr:cNvSpPr>
          <a:spLocks/>
        </xdr:cNvSpPr>
      </xdr:nvSpPr>
      <xdr:spPr>
        <a:xfrm>
          <a:off x="295275" y="67779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59" name="Line 61"/>
        <xdr:cNvSpPr>
          <a:spLocks/>
        </xdr:cNvSpPr>
      </xdr:nvSpPr>
      <xdr:spPr>
        <a:xfrm>
          <a:off x="304800" y="67246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60" name="Line 62"/>
        <xdr:cNvSpPr>
          <a:spLocks/>
        </xdr:cNvSpPr>
      </xdr:nvSpPr>
      <xdr:spPr>
        <a:xfrm flipV="1">
          <a:off x="285750" y="66713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1" name="Line 63"/>
        <xdr:cNvSpPr>
          <a:spLocks/>
        </xdr:cNvSpPr>
      </xdr:nvSpPr>
      <xdr:spPr>
        <a:xfrm flipV="1">
          <a:off x="285750" y="707136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62" name="Line 64"/>
        <xdr:cNvSpPr>
          <a:spLocks/>
        </xdr:cNvSpPr>
      </xdr:nvSpPr>
      <xdr:spPr>
        <a:xfrm flipV="1">
          <a:off x="285750" y="71247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284</xdr:row>
      <xdr:rowOff>0</xdr:rowOff>
    </xdr:from>
    <xdr:to>
      <xdr:col>1</xdr:col>
      <xdr:colOff>0</xdr:colOff>
      <xdr:row>284</xdr:row>
      <xdr:rowOff>0</xdr:rowOff>
    </xdr:to>
    <xdr:sp>
      <xdr:nvSpPr>
        <xdr:cNvPr id="63" name="Line 65"/>
        <xdr:cNvSpPr>
          <a:spLocks/>
        </xdr:cNvSpPr>
      </xdr:nvSpPr>
      <xdr:spPr>
        <a:xfrm>
          <a:off x="285750" y="73914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282</xdr:row>
      <xdr:rowOff>0</xdr:rowOff>
    </xdr:from>
    <xdr:to>
      <xdr:col>1</xdr:col>
      <xdr:colOff>0</xdr:colOff>
      <xdr:row>282</xdr:row>
      <xdr:rowOff>0</xdr:rowOff>
    </xdr:to>
    <xdr:sp>
      <xdr:nvSpPr>
        <xdr:cNvPr id="64" name="Line 66"/>
        <xdr:cNvSpPr>
          <a:spLocks/>
        </xdr:cNvSpPr>
      </xdr:nvSpPr>
      <xdr:spPr>
        <a:xfrm flipV="1">
          <a:off x="285750" y="733806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280</xdr:row>
      <xdr:rowOff>0</xdr:rowOff>
    </xdr:from>
    <xdr:to>
      <xdr:col>1</xdr:col>
      <xdr:colOff>0</xdr:colOff>
      <xdr:row>280</xdr:row>
      <xdr:rowOff>0</xdr:rowOff>
    </xdr:to>
    <xdr:sp>
      <xdr:nvSpPr>
        <xdr:cNvPr id="65" name="Line 67"/>
        <xdr:cNvSpPr>
          <a:spLocks/>
        </xdr:cNvSpPr>
      </xdr:nvSpPr>
      <xdr:spPr>
        <a:xfrm>
          <a:off x="295275" y="72847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66" name="Line 68"/>
        <xdr:cNvSpPr>
          <a:spLocks/>
        </xdr:cNvSpPr>
      </xdr:nvSpPr>
      <xdr:spPr>
        <a:xfrm>
          <a:off x="304800" y="723138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67" name="Line 69"/>
        <xdr:cNvSpPr>
          <a:spLocks/>
        </xdr:cNvSpPr>
      </xdr:nvSpPr>
      <xdr:spPr>
        <a:xfrm flipV="1">
          <a:off x="285750" y="71780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173</xdr:row>
      <xdr:rowOff>85725</xdr:rowOff>
    </xdr:from>
    <xdr:to>
      <xdr:col>13</xdr:col>
      <xdr:colOff>0</xdr:colOff>
      <xdr:row>173</xdr:row>
      <xdr:rowOff>142875</xdr:rowOff>
    </xdr:to>
    <xdr:sp>
      <xdr:nvSpPr>
        <xdr:cNvPr id="68" name="Line 70"/>
        <xdr:cNvSpPr>
          <a:spLocks/>
        </xdr:cNvSpPr>
      </xdr:nvSpPr>
      <xdr:spPr>
        <a:xfrm>
          <a:off x="4162425" y="44396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173</xdr:row>
      <xdr:rowOff>85725</xdr:rowOff>
    </xdr:from>
    <xdr:to>
      <xdr:col>7</xdr:col>
      <xdr:colOff>0</xdr:colOff>
      <xdr:row>173</xdr:row>
      <xdr:rowOff>142875</xdr:rowOff>
    </xdr:to>
    <xdr:sp>
      <xdr:nvSpPr>
        <xdr:cNvPr id="69" name="Line 71"/>
        <xdr:cNvSpPr>
          <a:spLocks/>
        </xdr:cNvSpPr>
      </xdr:nvSpPr>
      <xdr:spPr>
        <a:xfrm>
          <a:off x="2276475" y="44396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173</xdr:row>
      <xdr:rowOff>85725</xdr:rowOff>
    </xdr:from>
    <xdr:to>
      <xdr:col>19</xdr:col>
      <xdr:colOff>0</xdr:colOff>
      <xdr:row>173</xdr:row>
      <xdr:rowOff>142875</xdr:rowOff>
    </xdr:to>
    <xdr:sp>
      <xdr:nvSpPr>
        <xdr:cNvPr id="70" name="Line 72"/>
        <xdr:cNvSpPr>
          <a:spLocks/>
        </xdr:cNvSpPr>
      </xdr:nvSpPr>
      <xdr:spPr>
        <a:xfrm>
          <a:off x="6048375" y="44396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173</xdr:row>
      <xdr:rowOff>85725</xdr:rowOff>
    </xdr:from>
    <xdr:to>
      <xdr:col>25</xdr:col>
      <xdr:colOff>0</xdr:colOff>
      <xdr:row>173</xdr:row>
      <xdr:rowOff>142875</xdr:rowOff>
    </xdr:to>
    <xdr:sp>
      <xdr:nvSpPr>
        <xdr:cNvPr id="71" name="Line 73"/>
        <xdr:cNvSpPr>
          <a:spLocks/>
        </xdr:cNvSpPr>
      </xdr:nvSpPr>
      <xdr:spPr>
        <a:xfrm>
          <a:off x="7934325" y="44396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72" name="Line 74"/>
        <xdr:cNvSpPr>
          <a:spLocks/>
        </xdr:cNvSpPr>
      </xdr:nvSpPr>
      <xdr:spPr>
        <a:xfrm flipV="1">
          <a:off x="285750" y="44843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73" name="Line 75"/>
        <xdr:cNvSpPr>
          <a:spLocks/>
        </xdr:cNvSpPr>
      </xdr:nvSpPr>
      <xdr:spPr>
        <a:xfrm flipV="1">
          <a:off x="285750" y="45377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74" name="Line 76"/>
        <xdr:cNvSpPr>
          <a:spLocks/>
        </xdr:cNvSpPr>
      </xdr:nvSpPr>
      <xdr:spPr>
        <a:xfrm>
          <a:off x="285750" y="48044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75" name="Line 77"/>
        <xdr:cNvSpPr>
          <a:spLocks/>
        </xdr:cNvSpPr>
      </xdr:nvSpPr>
      <xdr:spPr>
        <a:xfrm flipV="1">
          <a:off x="285750" y="47510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76" name="Line 78"/>
        <xdr:cNvSpPr>
          <a:spLocks/>
        </xdr:cNvSpPr>
      </xdr:nvSpPr>
      <xdr:spPr>
        <a:xfrm>
          <a:off x="295275" y="46977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77" name="Line 79"/>
        <xdr:cNvSpPr>
          <a:spLocks/>
        </xdr:cNvSpPr>
      </xdr:nvSpPr>
      <xdr:spPr>
        <a:xfrm>
          <a:off x="304800" y="46443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179</xdr:row>
      <xdr:rowOff>0</xdr:rowOff>
    </xdr:from>
    <xdr:to>
      <xdr:col>1</xdr:col>
      <xdr:colOff>0</xdr:colOff>
      <xdr:row>179</xdr:row>
      <xdr:rowOff>0</xdr:rowOff>
    </xdr:to>
    <xdr:sp>
      <xdr:nvSpPr>
        <xdr:cNvPr id="78" name="Line 80"/>
        <xdr:cNvSpPr>
          <a:spLocks/>
        </xdr:cNvSpPr>
      </xdr:nvSpPr>
      <xdr:spPr>
        <a:xfrm flipV="1">
          <a:off x="285750" y="45910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79" name="Line 81"/>
        <xdr:cNvSpPr>
          <a:spLocks/>
        </xdr:cNvSpPr>
      </xdr:nvSpPr>
      <xdr:spPr>
        <a:xfrm flipV="1">
          <a:off x="285750" y="34709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147</xdr:row>
      <xdr:rowOff>0</xdr:rowOff>
    </xdr:from>
    <xdr:to>
      <xdr:col>1</xdr:col>
      <xdr:colOff>0</xdr:colOff>
      <xdr:row>147</xdr:row>
      <xdr:rowOff>0</xdr:rowOff>
    </xdr:to>
    <xdr:sp>
      <xdr:nvSpPr>
        <xdr:cNvPr id="80" name="Line 82"/>
        <xdr:cNvSpPr>
          <a:spLocks/>
        </xdr:cNvSpPr>
      </xdr:nvSpPr>
      <xdr:spPr>
        <a:xfrm>
          <a:off x="285750" y="37376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81" name="Line 83"/>
        <xdr:cNvSpPr>
          <a:spLocks/>
        </xdr:cNvSpPr>
      </xdr:nvSpPr>
      <xdr:spPr>
        <a:xfrm flipV="1">
          <a:off x="285750" y="36842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82" name="Line 84"/>
        <xdr:cNvSpPr>
          <a:spLocks/>
        </xdr:cNvSpPr>
      </xdr:nvSpPr>
      <xdr:spPr>
        <a:xfrm>
          <a:off x="295275" y="36309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83" name="Line 85"/>
        <xdr:cNvSpPr>
          <a:spLocks/>
        </xdr:cNvSpPr>
      </xdr:nvSpPr>
      <xdr:spPr>
        <a:xfrm>
          <a:off x="304800" y="35775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139</xdr:row>
      <xdr:rowOff>0</xdr:rowOff>
    </xdr:from>
    <xdr:to>
      <xdr:col>1</xdr:col>
      <xdr:colOff>0</xdr:colOff>
      <xdr:row>139</xdr:row>
      <xdr:rowOff>0</xdr:rowOff>
    </xdr:to>
    <xdr:sp>
      <xdr:nvSpPr>
        <xdr:cNvPr id="84" name="Line 86"/>
        <xdr:cNvSpPr>
          <a:spLocks/>
        </xdr:cNvSpPr>
      </xdr:nvSpPr>
      <xdr:spPr>
        <a:xfrm flipV="1">
          <a:off x="285750" y="35242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85" name="Line 87"/>
        <xdr:cNvSpPr>
          <a:spLocks/>
        </xdr:cNvSpPr>
      </xdr:nvSpPr>
      <xdr:spPr>
        <a:xfrm flipV="1">
          <a:off x="285750" y="2350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86" name="Line 88"/>
        <xdr:cNvSpPr>
          <a:spLocks/>
        </xdr:cNvSpPr>
      </xdr:nvSpPr>
      <xdr:spPr>
        <a:xfrm>
          <a:off x="285750" y="26708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105</xdr:row>
      <xdr:rowOff>0</xdr:rowOff>
    </xdr:from>
    <xdr:to>
      <xdr:col>1</xdr:col>
      <xdr:colOff>0</xdr:colOff>
      <xdr:row>105</xdr:row>
      <xdr:rowOff>0</xdr:rowOff>
    </xdr:to>
    <xdr:sp>
      <xdr:nvSpPr>
        <xdr:cNvPr id="87" name="Line 89"/>
        <xdr:cNvSpPr>
          <a:spLocks/>
        </xdr:cNvSpPr>
      </xdr:nvSpPr>
      <xdr:spPr>
        <a:xfrm flipV="1">
          <a:off x="285750" y="26174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88" name="Line 90"/>
        <xdr:cNvSpPr>
          <a:spLocks/>
        </xdr:cNvSpPr>
      </xdr:nvSpPr>
      <xdr:spPr>
        <a:xfrm>
          <a:off x="295275" y="25641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89" name="Line 91"/>
        <xdr:cNvSpPr>
          <a:spLocks/>
        </xdr:cNvSpPr>
      </xdr:nvSpPr>
      <xdr:spPr>
        <a:xfrm>
          <a:off x="304800" y="25107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99</xdr:row>
      <xdr:rowOff>0</xdr:rowOff>
    </xdr:from>
    <xdr:to>
      <xdr:col>1</xdr:col>
      <xdr:colOff>0</xdr:colOff>
      <xdr:row>99</xdr:row>
      <xdr:rowOff>0</xdr:rowOff>
    </xdr:to>
    <xdr:sp>
      <xdr:nvSpPr>
        <xdr:cNvPr id="90" name="Line 92"/>
        <xdr:cNvSpPr>
          <a:spLocks/>
        </xdr:cNvSpPr>
      </xdr:nvSpPr>
      <xdr:spPr>
        <a:xfrm flipV="1">
          <a:off x="285750" y="24574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91" name="Line 93"/>
        <xdr:cNvSpPr>
          <a:spLocks/>
        </xdr:cNvSpPr>
      </xdr:nvSpPr>
      <xdr:spPr>
        <a:xfrm flipV="1">
          <a:off x="285750" y="9639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2" name="Line 94"/>
        <xdr:cNvSpPr>
          <a:spLocks/>
        </xdr:cNvSpPr>
      </xdr:nvSpPr>
      <xdr:spPr>
        <a:xfrm flipV="1">
          <a:off x="285750" y="10172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93" name="Line 95"/>
        <xdr:cNvSpPr>
          <a:spLocks/>
        </xdr:cNvSpPr>
      </xdr:nvSpPr>
      <xdr:spPr>
        <a:xfrm>
          <a:off x="285750" y="12839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94" name="Line 96"/>
        <xdr:cNvSpPr>
          <a:spLocks/>
        </xdr:cNvSpPr>
      </xdr:nvSpPr>
      <xdr:spPr>
        <a:xfrm flipV="1">
          <a:off x="285750" y="12306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95" name="Line 97"/>
        <xdr:cNvSpPr>
          <a:spLocks/>
        </xdr:cNvSpPr>
      </xdr:nvSpPr>
      <xdr:spPr>
        <a:xfrm>
          <a:off x="295275" y="11772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96" name="Line 98"/>
        <xdr:cNvSpPr>
          <a:spLocks/>
        </xdr:cNvSpPr>
      </xdr:nvSpPr>
      <xdr:spPr>
        <a:xfrm>
          <a:off x="304800" y="11239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97" name="Line 99"/>
        <xdr:cNvSpPr>
          <a:spLocks/>
        </xdr:cNvSpPr>
      </xdr:nvSpPr>
      <xdr:spPr>
        <a:xfrm flipV="1">
          <a:off x="285750" y="10706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98" name="Line 100"/>
        <xdr:cNvSpPr>
          <a:spLocks/>
        </xdr:cNvSpPr>
      </xdr:nvSpPr>
      <xdr:spPr>
        <a:xfrm flipV="1">
          <a:off x="285750" y="14439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63</xdr:row>
      <xdr:rowOff>0</xdr:rowOff>
    </xdr:from>
    <xdr:to>
      <xdr:col>1</xdr:col>
      <xdr:colOff>0</xdr:colOff>
      <xdr:row>63</xdr:row>
      <xdr:rowOff>0</xdr:rowOff>
    </xdr:to>
    <xdr:sp>
      <xdr:nvSpPr>
        <xdr:cNvPr id="99" name="Line 101"/>
        <xdr:cNvSpPr>
          <a:spLocks/>
        </xdr:cNvSpPr>
      </xdr:nvSpPr>
      <xdr:spPr>
        <a:xfrm flipV="1">
          <a:off x="285750" y="14973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100" name="Line 102"/>
        <xdr:cNvSpPr>
          <a:spLocks/>
        </xdr:cNvSpPr>
      </xdr:nvSpPr>
      <xdr:spPr>
        <a:xfrm>
          <a:off x="285750" y="17640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01" name="Line 103"/>
        <xdr:cNvSpPr>
          <a:spLocks/>
        </xdr:cNvSpPr>
      </xdr:nvSpPr>
      <xdr:spPr>
        <a:xfrm flipV="1">
          <a:off x="285750" y="17106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69</xdr:row>
      <xdr:rowOff>0</xdr:rowOff>
    </xdr:from>
    <xdr:to>
      <xdr:col>1</xdr:col>
      <xdr:colOff>0</xdr:colOff>
      <xdr:row>69</xdr:row>
      <xdr:rowOff>0</xdr:rowOff>
    </xdr:to>
    <xdr:sp>
      <xdr:nvSpPr>
        <xdr:cNvPr id="102" name="Line 104"/>
        <xdr:cNvSpPr>
          <a:spLocks/>
        </xdr:cNvSpPr>
      </xdr:nvSpPr>
      <xdr:spPr>
        <a:xfrm>
          <a:off x="295275" y="16573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03" name="Line 105"/>
        <xdr:cNvSpPr>
          <a:spLocks/>
        </xdr:cNvSpPr>
      </xdr:nvSpPr>
      <xdr:spPr>
        <a:xfrm>
          <a:off x="304800" y="16040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04" name="Line 106"/>
        <xdr:cNvSpPr>
          <a:spLocks/>
        </xdr:cNvSpPr>
      </xdr:nvSpPr>
      <xdr:spPr>
        <a:xfrm flipV="1">
          <a:off x="285750" y="15506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85725</xdr:rowOff>
    </xdr:from>
    <xdr:to>
      <xdr:col>13</xdr:col>
      <xdr:colOff>0</xdr:colOff>
      <xdr:row>59</xdr:row>
      <xdr:rowOff>142875</xdr:rowOff>
    </xdr:to>
    <xdr:sp>
      <xdr:nvSpPr>
        <xdr:cNvPr id="105" name="Line 107"/>
        <xdr:cNvSpPr>
          <a:spLocks/>
        </xdr:cNvSpPr>
      </xdr:nvSpPr>
      <xdr:spPr>
        <a:xfrm>
          <a:off x="4162425" y="139922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85725</xdr:rowOff>
    </xdr:from>
    <xdr:to>
      <xdr:col>7</xdr:col>
      <xdr:colOff>0</xdr:colOff>
      <xdr:row>59</xdr:row>
      <xdr:rowOff>142875</xdr:rowOff>
    </xdr:to>
    <xdr:sp>
      <xdr:nvSpPr>
        <xdr:cNvPr id="106" name="Line 108"/>
        <xdr:cNvSpPr>
          <a:spLocks/>
        </xdr:cNvSpPr>
      </xdr:nvSpPr>
      <xdr:spPr>
        <a:xfrm>
          <a:off x="2276475" y="139922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85725</xdr:rowOff>
    </xdr:from>
    <xdr:to>
      <xdr:col>19</xdr:col>
      <xdr:colOff>0</xdr:colOff>
      <xdr:row>59</xdr:row>
      <xdr:rowOff>142875</xdr:rowOff>
    </xdr:to>
    <xdr:sp>
      <xdr:nvSpPr>
        <xdr:cNvPr id="107" name="Line 109"/>
        <xdr:cNvSpPr>
          <a:spLocks/>
        </xdr:cNvSpPr>
      </xdr:nvSpPr>
      <xdr:spPr>
        <a:xfrm>
          <a:off x="6048375" y="139922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59</xdr:row>
      <xdr:rowOff>85725</xdr:rowOff>
    </xdr:from>
    <xdr:to>
      <xdr:col>25</xdr:col>
      <xdr:colOff>0</xdr:colOff>
      <xdr:row>59</xdr:row>
      <xdr:rowOff>142875</xdr:rowOff>
    </xdr:to>
    <xdr:sp>
      <xdr:nvSpPr>
        <xdr:cNvPr id="108" name="Line 110"/>
        <xdr:cNvSpPr>
          <a:spLocks/>
        </xdr:cNvSpPr>
      </xdr:nvSpPr>
      <xdr:spPr>
        <a:xfrm>
          <a:off x="7934325" y="139922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180975</xdr:colOff>
      <xdr:row>64</xdr:row>
      <xdr:rowOff>0</xdr:rowOff>
    </xdr:from>
    <xdr:ext cx="19050" cy="361950"/>
    <xdr:sp>
      <xdr:nvSpPr>
        <xdr:cNvPr id="109" name="Text Box 111"/>
        <xdr:cNvSpPr txBox="1">
          <a:spLocks noChangeArrowheads="1"/>
        </xdr:cNvSpPr>
      </xdr:nvSpPr>
      <xdr:spPr>
        <a:xfrm>
          <a:off x="8743950" y="15240000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59</xdr:row>
      <xdr:rowOff>85725</xdr:rowOff>
    </xdr:from>
    <xdr:to>
      <xdr:col>7</xdr:col>
      <xdr:colOff>0</xdr:colOff>
      <xdr:row>59</xdr:row>
      <xdr:rowOff>142875</xdr:rowOff>
    </xdr:to>
    <xdr:sp>
      <xdr:nvSpPr>
        <xdr:cNvPr id="110" name="Line 112"/>
        <xdr:cNvSpPr>
          <a:spLocks/>
        </xdr:cNvSpPr>
      </xdr:nvSpPr>
      <xdr:spPr>
        <a:xfrm>
          <a:off x="2276475" y="139922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1" name="Line 113"/>
        <xdr:cNvSpPr>
          <a:spLocks/>
        </xdr:cNvSpPr>
      </xdr:nvSpPr>
      <xdr:spPr>
        <a:xfrm flipV="1">
          <a:off x="285750" y="14439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63</xdr:row>
      <xdr:rowOff>0</xdr:rowOff>
    </xdr:from>
    <xdr:to>
      <xdr:col>1</xdr:col>
      <xdr:colOff>0</xdr:colOff>
      <xdr:row>63</xdr:row>
      <xdr:rowOff>0</xdr:rowOff>
    </xdr:to>
    <xdr:sp>
      <xdr:nvSpPr>
        <xdr:cNvPr id="112" name="Line 114"/>
        <xdr:cNvSpPr>
          <a:spLocks/>
        </xdr:cNvSpPr>
      </xdr:nvSpPr>
      <xdr:spPr>
        <a:xfrm flipV="1">
          <a:off x="285750" y="14973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113" name="Line 115"/>
        <xdr:cNvSpPr>
          <a:spLocks/>
        </xdr:cNvSpPr>
      </xdr:nvSpPr>
      <xdr:spPr>
        <a:xfrm>
          <a:off x="285750" y="17640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14" name="Line 116"/>
        <xdr:cNvSpPr>
          <a:spLocks/>
        </xdr:cNvSpPr>
      </xdr:nvSpPr>
      <xdr:spPr>
        <a:xfrm flipV="1">
          <a:off x="285750" y="17106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69</xdr:row>
      <xdr:rowOff>0</xdr:rowOff>
    </xdr:from>
    <xdr:to>
      <xdr:col>1</xdr:col>
      <xdr:colOff>0</xdr:colOff>
      <xdr:row>69</xdr:row>
      <xdr:rowOff>0</xdr:rowOff>
    </xdr:to>
    <xdr:sp>
      <xdr:nvSpPr>
        <xdr:cNvPr id="115" name="Line 117"/>
        <xdr:cNvSpPr>
          <a:spLocks/>
        </xdr:cNvSpPr>
      </xdr:nvSpPr>
      <xdr:spPr>
        <a:xfrm>
          <a:off x="295275" y="16573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16" name="Line 118"/>
        <xdr:cNvSpPr>
          <a:spLocks/>
        </xdr:cNvSpPr>
      </xdr:nvSpPr>
      <xdr:spPr>
        <a:xfrm>
          <a:off x="304800" y="16040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17" name="Line 119"/>
        <xdr:cNvSpPr>
          <a:spLocks/>
        </xdr:cNvSpPr>
      </xdr:nvSpPr>
      <xdr:spPr>
        <a:xfrm flipV="1">
          <a:off x="285750" y="15506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59</xdr:row>
      <xdr:rowOff>85725</xdr:rowOff>
    </xdr:from>
    <xdr:to>
      <xdr:col>31</xdr:col>
      <xdr:colOff>0</xdr:colOff>
      <xdr:row>59</xdr:row>
      <xdr:rowOff>142875</xdr:rowOff>
    </xdr:to>
    <xdr:sp>
      <xdr:nvSpPr>
        <xdr:cNvPr id="118" name="Line 120"/>
        <xdr:cNvSpPr>
          <a:spLocks/>
        </xdr:cNvSpPr>
      </xdr:nvSpPr>
      <xdr:spPr>
        <a:xfrm>
          <a:off x="9820275" y="139922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59</xdr:row>
      <xdr:rowOff>85725</xdr:rowOff>
    </xdr:from>
    <xdr:to>
      <xdr:col>31</xdr:col>
      <xdr:colOff>0</xdr:colOff>
      <xdr:row>59</xdr:row>
      <xdr:rowOff>142875</xdr:rowOff>
    </xdr:to>
    <xdr:sp>
      <xdr:nvSpPr>
        <xdr:cNvPr id="119" name="Line 121"/>
        <xdr:cNvSpPr>
          <a:spLocks/>
        </xdr:cNvSpPr>
      </xdr:nvSpPr>
      <xdr:spPr>
        <a:xfrm>
          <a:off x="9820275" y="139922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59</xdr:row>
      <xdr:rowOff>85725</xdr:rowOff>
    </xdr:from>
    <xdr:to>
      <xdr:col>37</xdr:col>
      <xdr:colOff>0</xdr:colOff>
      <xdr:row>59</xdr:row>
      <xdr:rowOff>142875</xdr:rowOff>
    </xdr:to>
    <xdr:sp>
      <xdr:nvSpPr>
        <xdr:cNvPr id="120" name="Line 122"/>
        <xdr:cNvSpPr>
          <a:spLocks/>
        </xdr:cNvSpPr>
      </xdr:nvSpPr>
      <xdr:spPr>
        <a:xfrm>
          <a:off x="11706225" y="139922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59</xdr:row>
      <xdr:rowOff>85725</xdr:rowOff>
    </xdr:from>
    <xdr:to>
      <xdr:col>37</xdr:col>
      <xdr:colOff>0</xdr:colOff>
      <xdr:row>59</xdr:row>
      <xdr:rowOff>142875</xdr:rowOff>
    </xdr:to>
    <xdr:sp>
      <xdr:nvSpPr>
        <xdr:cNvPr id="121" name="Line 123"/>
        <xdr:cNvSpPr>
          <a:spLocks/>
        </xdr:cNvSpPr>
      </xdr:nvSpPr>
      <xdr:spPr>
        <a:xfrm>
          <a:off x="11706225" y="139922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122" name="Line 124"/>
        <xdr:cNvSpPr>
          <a:spLocks/>
        </xdr:cNvSpPr>
      </xdr:nvSpPr>
      <xdr:spPr>
        <a:xfrm flipV="1">
          <a:off x="285750" y="19773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123" name="Line 125"/>
        <xdr:cNvSpPr>
          <a:spLocks/>
        </xdr:cNvSpPr>
      </xdr:nvSpPr>
      <xdr:spPr>
        <a:xfrm flipV="1">
          <a:off x="285750" y="20307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124" name="Line 126"/>
        <xdr:cNvSpPr>
          <a:spLocks/>
        </xdr:cNvSpPr>
      </xdr:nvSpPr>
      <xdr:spPr>
        <a:xfrm>
          <a:off x="285750" y="22974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125" name="Line 127"/>
        <xdr:cNvSpPr>
          <a:spLocks/>
        </xdr:cNvSpPr>
      </xdr:nvSpPr>
      <xdr:spPr>
        <a:xfrm flipV="1">
          <a:off x="285750" y="22440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126" name="Line 128"/>
        <xdr:cNvSpPr>
          <a:spLocks/>
        </xdr:cNvSpPr>
      </xdr:nvSpPr>
      <xdr:spPr>
        <a:xfrm>
          <a:off x="295275" y="21907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127" name="Line 129"/>
        <xdr:cNvSpPr>
          <a:spLocks/>
        </xdr:cNvSpPr>
      </xdr:nvSpPr>
      <xdr:spPr>
        <a:xfrm>
          <a:off x="304800" y="21374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128" name="Line 130"/>
        <xdr:cNvSpPr>
          <a:spLocks/>
        </xdr:cNvSpPr>
      </xdr:nvSpPr>
      <xdr:spPr>
        <a:xfrm flipV="1">
          <a:off x="285750" y="20840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180975</xdr:colOff>
      <xdr:row>84</xdr:row>
      <xdr:rowOff>0</xdr:rowOff>
    </xdr:from>
    <xdr:ext cx="19050" cy="361950"/>
    <xdr:sp>
      <xdr:nvSpPr>
        <xdr:cNvPr id="129" name="Text Box 131"/>
        <xdr:cNvSpPr txBox="1">
          <a:spLocks noChangeArrowheads="1"/>
        </xdr:cNvSpPr>
      </xdr:nvSpPr>
      <xdr:spPr>
        <a:xfrm>
          <a:off x="8743950" y="20574000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85725</xdr:colOff>
      <xdr:row>97</xdr:row>
      <xdr:rowOff>66675</xdr:rowOff>
    </xdr:from>
    <xdr:ext cx="485775" cy="200025"/>
    <xdr:sp>
      <xdr:nvSpPr>
        <xdr:cNvPr id="130" name="Text Box 132"/>
        <xdr:cNvSpPr txBox="1">
          <a:spLocks noChangeArrowheads="1"/>
        </xdr:cNvSpPr>
      </xdr:nvSpPr>
      <xdr:spPr>
        <a:xfrm>
          <a:off x="5819775" y="241077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131" name="Line 133"/>
        <xdr:cNvSpPr>
          <a:spLocks/>
        </xdr:cNvSpPr>
      </xdr:nvSpPr>
      <xdr:spPr>
        <a:xfrm flipV="1">
          <a:off x="285750" y="19773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132" name="Line 134"/>
        <xdr:cNvSpPr>
          <a:spLocks/>
        </xdr:cNvSpPr>
      </xdr:nvSpPr>
      <xdr:spPr>
        <a:xfrm flipV="1">
          <a:off x="285750" y="20307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133" name="Line 135"/>
        <xdr:cNvSpPr>
          <a:spLocks/>
        </xdr:cNvSpPr>
      </xdr:nvSpPr>
      <xdr:spPr>
        <a:xfrm>
          <a:off x="285750" y="22974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134" name="Line 136"/>
        <xdr:cNvSpPr>
          <a:spLocks/>
        </xdr:cNvSpPr>
      </xdr:nvSpPr>
      <xdr:spPr>
        <a:xfrm flipV="1">
          <a:off x="285750" y="22440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135" name="Line 137"/>
        <xdr:cNvSpPr>
          <a:spLocks/>
        </xdr:cNvSpPr>
      </xdr:nvSpPr>
      <xdr:spPr>
        <a:xfrm>
          <a:off x="295275" y="21907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136" name="Line 138"/>
        <xdr:cNvSpPr>
          <a:spLocks/>
        </xdr:cNvSpPr>
      </xdr:nvSpPr>
      <xdr:spPr>
        <a:xfrm>
          <a:off x="304800" y="21374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137" name="Line 139"/>
        <xdr:cNvSpPr>
          <a:spLocks/>
        </xdr:cNvSpPr>
      </xdr:nvSpPr>
      <xdr:spPr>
        <a:xfrm flipV="1">
          <a:off x="285750" y="20840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99</xdr:row>
      <xdr:rowOff>0</xdr:rowOff>
    </xdr:from>
    <xdr:to>
      <xdr:col>1</xdr:col>
      <xdr:colOff>0</xdr:colOff>
      <xdr:row>99</xdr:row>
      <xdr:rowOff>0</xdr:rowOff>
    </xdr:to>
    <xdr:sp>
      <xdr:nvSpPr>
        <xdr:cNvPr id="138" name="Line 140"/>
        <xdr:cNvSpPr>
          <a:spLocks/>
        </xdr:cNvSpPr>
      </xdr:nvSpPr>
      <xdr:spPr>
        <a:xfrm flipV="1">
          <a:off x="285750" y="24574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139" name="Line 141"/>
        <xdr:cNvSpPr>
          <a:spLocks/>
        </xdr:cNvSpPr>
      </xdr:nvSpPr>
      <xdr:spPr>
        <a:xfrm flipV="1">
          <a:off x="285750" y="25107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140" name="Line 142"/>
        <xdr:cNvSpPr>
          <a:spLocks/>
        </xdr:cNvSpPr>
      </xdr:nvSpPr>
      <xdr:spPr>
        <a:xfrm>
          <a:off x="285750" y="27774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141" name="Line 143"/>
        <xdr:cNvSpPr>
          <a:spLocks/>
        </xdr:cNvSpPr>
      </xdr:nvSpPr>
      <xdr:spPr>
        <a:xfrm flipV="1">
          <a:off x="285750" y="27241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142" name="Line 144"/>
        <xdr:cNvSpPr>
          <a:spLocks/>
        </xdr:cNvSpPr>
      </xdr:nvSpPr>
      <xdr:spPr>
        <a:xfrm>
          <a:off x="295275" y="26708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105</xdr:row>
      <xdr:rowOff>0</xdr:rowOff>
    </xdr:from>
    <xdr:to>
      <xdr:col>1</xdr:col>
      <xdr:colOff>0</xdr:colOff>
      <xdr:row>105</xdr:row>
      <xdr:rowOff>0</xdr:rowOff>
    </xdr:to>
    <xdr:sp>
      <xdr:nvSpPr>
        <xdr:cNvPr id="143" name="Line 145"/>
        <xdr:cNvSpPr>
          <a:spLocks/>
        </xdr:cNvSpPr>
      </xdr:nvSpPr>
      <xdr:spPr>
        <a:xfrm>
          <a:off x="304800" y="26174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144" name="Line 146"/>
        <xdr:cNvSpPr>
          <a:spLocks/>
        </xdr:cNvSpPr>
      </xdr:nvSpPr>
      <xdr:spPr>
        <a:xfrm flipV="1">
          <a:off x="285750" y="25641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97</xdr:row>
      <xdr:rowOff>85725</xdr:rowOff>
    </xdr:from>
    <xdr:to>
      <xdr:col>13</xdr:col>
      <xdr:colOff>0</xdr:colOff>
      <xdr:row>97</xdr:row>
      <xdr:rowOff>142875</xdr:rowOff>
    </xdr:to>
    <xdr:sp>
      <xdr:nvSpPr>
        <xdr:cNvPr id="145" name="Line 147"/>
        <xdr:cNvSpPr>
          <a:spLocks/>
        </xdr:cNvSpPr>
      </xdr:nvSpPr>
      <xdr:spPr>
        <a:xfrm>
          <a:off x="4162425" y="24126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85725</xdr:rowOff>
    </xdr:from>
    <xdr:to>
      <xdr:col>7</xdr:col>
      <xdr:colOff>0</xdr:colOff>
      <xdr:row>97</xdr:row>
      <xdr:rowOff>142875</xdr:rowOff>
    </xdr:to>
    <xdr:sp>
      <xdr:nvSpPr>
        <xdr:cNvPr id="146" name="Line 148"/>
        <xdr:cNvSpPr>
          <a:spLocks/>
        </xdr:cNvSpPr>
      </xdr:nvSpPr>
      <xdr:spPr>
        <a:xfrm>
          <a:off x="2276475" y="24126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97</xdr:row>
      <xdr:rowOff>85725</xdr:rowOff>
    </xdr:from>
    <xdr:to>
      <xdr:col>19</xdr:col>
      <xdr:colOff>0</xdr:colOff>
      <xdr:row>97</xdr:row>
      <xdr:rowOff>142875</xdr:rowOff>
    </xdr:to>
    <xdr:sp>
      <xdr:nvSpPr>
        <xdr:cNvPr id="147" name="Line 149"/>
        <xdr:cNvSpPr>
          <a:spLocks/>
        </xdr:cNvSpPr>
      </xdr:nvSpPr>
      <xdr:spPr>
        <a:xfrm>
          <a:off x="6048375" y="24126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97</xdr:row>
      <xdr:rowOff>85725</xdr:rowOff>
    </xdr:from>
    <xdr:to>
      <xdr:col>25</xdr:col>
      <xdr:colOff>0</xdr:colOff>
      <xdr:row>97</xdr:row>
      <xdr:rowOff>142875</xdr:rowOff>
    </xdr:to>
    <xdr:sp>
      <xdr:nvSpPr>
        <xdr:cNvPr id="148" name="Line 150"/>
        <xdr:cNvSpPr>
          <a:spLocks/>
        </xdr:cNvSpPr>
      </xdr:nvSpPr>
      <xdr:spPr>
        <a:xfrm>
          <a:off x="7934325" y="24126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180975</xdr:colOff>
      <xdr:row>102</xdr:row>
      <xdr:rowOff>0</xdr:rowOff>
    </xdr:from>
    <xdr:ext cx="19050" cy="361950"/>
    <xdr:sp>
      <xdr:nvSpPr>
        <xdr:cNvPr id="149" name="Text Box 151"/>
        <xdr:cNvSpPr txBox="1">
          <a:spLocks noChangeArrowheads="1"/>
        </xdr:cNvSpPr>
      </xdr:nvSpPr>
      <xdr:spPr>
        <a:xfrm>
          <a:off x="8743950" y="25374600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97</xdr:row>
      <xdr:rowOff>85725</xdr:rowOff>
    </xdr:from>
    <xdr:to>
      <xdr:col>7</xdr:col>
      <xdr:colOff>0</xdr:colOff>
      <xdr:row>97</xdr:row>
      <xdr:rowOff>142875</xdr:rowOff>
    </xdr:to>
    <xdr:sp>
      <xdr:nvSpPr>
        <xdr:cNvPr id="150" name="Line 152"/>
        <xdr:cNvSpPr>
          <a:spLocks/>
        </xdr:cNvSpPr>
      </xdr:nvSpPr>
      <xdr:spPr>
        <a:xfrm>
          <a:off x="2276475" y="24126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99</xdr:row>
      <xdr:rowOff>0</xdr:rowOff>
    </xdr:from>
    <xdr:to>
      <xdr:col>1</xdr:col>
      <xdr:colOff>0</xdr:colOff>
      <xdr:row>99</xdr:row>
      <xdr:rowOff>0</xdr:rowOff>
    </xdr:to>
    <xdr:sp>
      <xdr:nvSpPr>
        <xdr:cNvPr id="151" name="Line 153"/>
        <xdr:cNvSpPr>
          <a:spLocks/>
        </xdr:cNvSpPr>
      </xdr:nvSpPr>
      <xdr:spPr>
        <a:xfrm flipV="1">
          <a:off x="285750" y="24574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152" name="Line 154"/>
        <xdr:cNvSpPr>
          <a:spLocks/>
        </xdr:cNvSpPr>
      </xdr:nvSpPr>
      <xdr:spPr>
        <a:xfrm flipV="1">
          <a:off x="285750" y="25107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153" name="Line 155"/>
        <xdr:cNvSpPr>
          <a:spLocks/>
        </xdr:cNvSpPr>
      </xdr:nvSpPr>
      <xdr:spPr>
        <a:xfrm>
          <a:off x="285750" y="27774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154" name="Line 156"/>
        <xdr:cNvSpPr>
          <a:spLocks/>
        </xdr:cNvSpPr>
      </xdr:nvSpPr>
      <xdr:spPr>
        <a:xfrm flipV="1">
          <a:off x="285750" y="27241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155" name="Line 157"/>
        <xdr:cNvSpPr>
          <a:spLocks/>
        </xdr:cNvSpPr>
      </xdr:nvSpPr>
      <xdr:spPr>
        <a:xfrm>
          <a:off x="295275" y="26708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105</xdr:row>
      <xdr:rowOff>0</xdr:rowOff>
    </xdr:from>
    <xdr:to>
      <xdr:col>1</xdr:col>
      <xdr:colOff>0</xdr:colOff>
      <xdr:row>105</xdr:row>
      <xdr:rowOff>0</xdr:rowOff>
    </xdr:to>
    <xdr:sp>
      <xdr:nvSpPr>
        <xdr:cNvPr id="156" name="Line 158"/>
        <xdr:cNvSpPr>
          <a:spLocks/>
        </xdr:cNvSpPr>
      </xdr:nvSpPr>
      <xdr:spPr>
        <a:xfrm>
          <a:off x="304800" y="26174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157" name="Line 159"/>
        <xdr:cNvSpPr>
          <a:spLocks/>
        </xdr:cNvSpPr>
      </xdr:nvSpPr>
      <xdr:spPr>
        <a:xfrm flipV="1">
          <a:off x="285750" y="25641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97</xdr:row>
      <xdr:rowOff>85725</xdr:rowOff>
    </xdr:from>
    <xdr:to>
      <xdr:col>31</xdr:col>
      <xdr:colOff>0</xdr:colOff>
      <xdr:row>97</xdr:row>
      <xdr:rowOff>142875</xdr:rowOff>
    </xdr:to>
    <xdr:sp>
      <xdr:nvSpPr>
        <xdr:cNvPr id="158" name="Line 160"/>
        <xdr:cNvSpPr>
          <a:spLocks/>
        </xdr:cNvSpPr>
      </xdr:nvSpPr>
      <xdr:spPr>
        <a:xfrm>
          <a:off x="9820275" y="24126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97</xdr:row>
      <xdr:rowOff>85725</xdr:rowOff>
    </xdr:from>
    <xdr:to>
      <xdr:col>31</xdr:col>
      <xdr:colOff>0</xdr:colOff>
      <xdr:row>97</xdr:row>
      <xdr:rowOff>142875</xdr:rowOff>
    </xdr:to>
    <xdr:sp>
      <xdr:nvSpPr>
        <xdr:cNvPr id="159" name="Line 161"/>
        <xdr:cNvSpPr>
          <a:spLocks/>
        </xdr:cNvSpPr>
      </xdr:nvSpPr>
      <xdr:spPr>
        <a:xfrm>
          <a:off x="9820275" y="24126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97</xdr:row>
      <xdr:rowOff>85725</xdr:rowOff>
    </xdr:from>
    <xdr:to>
      <xdr:col>37</xdr:col>
      <xdr:colOff>0</xdr:colOff>
      <xdr:row>97</xdr:row>
      <xdr:rowOff>142875</xdr:rowOff>
    </xdr:to>
    <xdr:sp>
      <xdr:nvSpPr>
        <xdr:cNvPr id="160" name="Line 162"/>
        <xdr:cNvSpPr>
          <a:spLocks/>
        </xdr:cNvSpPr>
      </xdr:nvSpPr>
      <xdr:spPr>
        <a:xfrm>
          <a:off x="11706225" y="24126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97</xdr:row>
      <xdr:rowOff>85725</xdr:rowOff>
    </xdr:from>
    <xdr:to>
      <xdr:col>37</xdr:col>
      <xdr:colOff>0</xdr:colOff>
      <xdr:row>97</xdr:row>
      <xdr:rowOff>142875</xdr:rowOff>
    </xdr:to>
    <xdr:sp>
      <xdr:nvSpPr>
        <xdr:cNvPr id="161" name="Line 163"/>
        <xdr:cNvSpPr>
          <a:spLocks/>
        </xdr:cNvSpPr>
      </xdr:nvSpPr>
      <xdr:spPr>
        <a:xfrm>
          <a:off x="11706225" y="24126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171450</xdr:colOff>
      <xdr:row>145</xdr:row>
      <xdr:rowOff>104775</xdr:rowOff>
    </xdr:from>
    <xdr:ext cx="1038225" cy="190500"/>
    <xdr:sp>
      <xdr:nvSpPr>
        <xdr:cNvPr id="162" name="Text Box 164"/>
        <xdr:cNvSpPr txBox="1">
          <a:spLocks noChangeArrowheads="1"/>
        </xdr:cNvSpPr>
      </xdr:nvSpPr>
      <xdr:spPr>
        <a:xfrm>
          <a:off x="3705225" y="36947475"/>
          <a:ext cx="1038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285750</xdr:colOff>
      <xdr:row>133</xdr:row>
      <xdr:rowOff>0</xdr:rowOff>
    </xdr:from>
    <xdr:to>
      <xdr:col>1</xdr:col>
      <xdr:colOff>0</xdr:colOff>
      <xdr:row>133</xdr:row>
      <xdr:rowOff>0</xdr:rowOff>
    </xdr:to>
    <xdr:sp>
      <xdr:nvSpPr>
        <xdr:cNvPr id="163" name="Line 165"/>
        <xdr:cNvSpPr>
          <a:spLocks/>
        </xdr:cNvSpPr>
      </xdr:nvSpPr>
      <xdr:spPr>
        <a:xfrm flipV="1">
          <a:off x="285750" y="33642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164" name="Line 166"/>
        <xdr:cNvSpPr>
          <a:spLocks/>
        </xdr:cNvSpPr>
      </xdr:nvSpPr>
      <xdr:spPr>
        <a:xfrm>
          <a:off x="285750" y="36842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65" name="Line 167"/>
        <xdr:cNvSpPr>
          <a:spLocks/>
        </xdr:cNvSpPr>
      </xdr:nvSpPr>
      <xdr:spPr>
        <a:xfrm flipV="1">
          <a:off x="285750" y="36309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166" name="Line 168"/>
        <xdr:cNvSpPr>
          <a:spLocks/>
        </xdr:cNvSpPr>
      </xdr:nvSpPr>
      <xdr:spPr>
        <a:xfrm>
          <a:off x="295275" y="35775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139</xdr:row>
      <xdr:rowOff>0</xdr:rowOff>
    </xdr:from>
    <xdr:to>
      <xdr:col>1</xdr:col>
      <xdr:colOff>0</xdr:colOff>
      <xdr:row>139</xdr:row>
      <xdr:rowOff>0</xdr:rowOff>
    </xdr:to>
    <xdr:sp>
      <xdr:nvSpPr>
        <xdr:cNvPr id="167" name="Line 169"/>
        <xdr:cNvSpPr>
          <a:spLocks/>
        </xdr:cNvSpPr>
      </xdr:nvSpPr>
      <xdr:spPr>
        <a:xfrm>
          <a:off x="304800" y="3524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168" name="Line 170"/>
        <xdr:cNvSpPr>
          <a:spLocks/>
        </xdr:cNvSpPr>
      </xdr:nvSpPr>
      <xdr:spPr>
        <a:xfrm flipV="1">
          <a:off x="285750" y="34709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133</xdr:row>
      <xdr:rowOff>0</xdr:rowOff>
    </xdr:from>
    <xdr:to>
      <xdr:col>1</xdr:col>
      <xdr:colOff>0</xdr:colOff>
      <xdr:row>133</xdr:row>
      <xdr:rowOff>0</xdr:rowOff>
    </xdr:to>
    <xdr:sp>
      <xdr:nvSpPr>
        <xdr:cNvPr id="169" name="Line 171"/>
        <xdr:cNvSpPr>
          <a:spLocks/>
        </xdr:cNvSpPr>
      </xdr:nvSpPr>
      <xdr:spPr>
        <a:xfrm flipV="1">
          <a:off x="285750" y="33642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170" name="Line 172"/>
        <xdr:cNvSpPr>
          <a:spLocks/>
        </xdr:cNvSpPr>
      </xdr:nvSpPr>
      <xdr:spPr>
        <a:xfrm>
          <a:off x="285750" y="36842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71" name="Line 173"/>
        <xdr:cNvSpPr>
          <a:spLocks/>
        </xdr:cNvSpPr>
      </xdr:nvSpPr>
      <xdr:spPr>
        <a:xfrm flipV="1">
          <a:off x="285750" y="36309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172" name="Line 174"/>
        <xdr:cNvSpPr>
          <a:spLocks/>
        </xdr:cNvSpPr>
      </xdr:nvSpPr>
      <xdr:spPr>
        <a:xfrm>
          <a:off x="295275" y="35775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139</xdr:row>
      <xdr:rowOff>0</xdr:rowOff>
    </xdr:from>
    <xdr:to>
      <xdr:col>1</xdr:col>
      <xdr:colOff>0</xdr:colOff>
      <xdr:row>139</xdr:row>
      <xdr:rowOff>0</xdr:rowOff>
    </xdr:to>
    <xdr:sp>
      <xdr:nvSpPr>
        <xdr:cNvPr id="173" name="Line 175"/>
        <xdr:cNvSpPr>
          <a:spLocks/>
        </xdr:cNvSpPr>
      </xdr:nvSpPr>
      <xdr:spPr>
        <a:xfrm>
          <a:off x="304800" y="3524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174" name="Line 176"/>
        <xdr:cNvSpPr>
          <a:spLocks/>
        </xdr:cNvSpPr>
      </xdr:nvSpPr>
      <xdr:spPr>
        <a:xfrm flipV="1">
          <a:off x="285750" y="34709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75" name="Line 177"/>
        <xdr:cNvSpPr>
          <a:spLocks/>
        </xdr:cNvSpPr>
      </xdr:nvSpPr>
      <xdr:spPr>
        <a:xfrm flipV="1">
          <a:off x="285750" y="29908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76" name="Line 178"/>
        <xdr:cNvSpPr>
          <a:spLocks/>
        </xdr:cNvSpPr>
      </xdr:nvSpPr>
      <xdr:spPr>
        <a:xfrm flipV="1">
          <a:off x="285750" y="30441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131</xdr:row>
      <xdr:rowOff>0</xdr:rowOff>
    </xdr:from>
    <xdr:to>
      <xdr:col>1</xdr:col>
      <xdr:colOff>0</xdr:colOff>
      <xdr:row>131</xdr:row>
      <xdr:rowOff>0</xdr:rowOff>
    </xdr:to>
    <xdr:sp>
      <xdr:nvSpPr>
        <xdr:cNvPr id="177" name="Line 179"/>
        <xdr:cNvSpPr>
          <a:spLocks/>
        </xdr:cNvSpPr>
      </xdr:nvSpPr>
      <xdr:spPr>
        <a:xfrm>
          <a:off x="285750" y="33108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178" name="Line 180"/>
        <xdr:cNvSpPr>
          <a:spLocks/>
        </xdr:cNvSpPr>
      </xdr:nvSpPr>
      <xdr:spPr>
        <a:xfrm flipV="1">
          <a:off x="285750" y="32575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127</xdr:row>
      <xdr:rowOff>0</xdr:rowOff>
    </xdr:from>
    <xdr:to>
      <xdr:col>1</xdr:col>
      <xdr:colOff>0</xdr:colOff>
      <xdr:row>127</xdr:row>
      <xdr:rowOff>0</xdr:rowOff>
    </xdr:to>
    <xdr:sp>
      <xdr:nvSpPr>
        <xdr:cNvPr id="179" name="Line 181"/>
        <xdr:cNvSpPr>
          <a:spLocks/>
        </xdr:cNvSpPr>
      </xdr:nvSpPr>
      <xdr:spPr>
        <a:xfrm>
          <a:off x="295275" y="32042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180" name="Line 182"/>
        <xdr:cNvSpPr>
          <a:spLocks/>
        </xdr:cNvSpPr>
      </xdr:nvSpPr>
      <xdr:spPr>
        <a:xfrm>
          <a:off x="304800" y="31508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123</xdr:row>
      <xdr:rowOff>0</xdr:rowOff>
    </xdr:from>
    <xdr:to>
      <xdr:col>1</xdr:col>
      <xdr:colOff>0</xdr:colOff>
      <xdr:row>123</xdr:row>
      <xdr:rowOff>0</xdr:rowOff>
    </xdr:to>
    <xdr:sp>
      <xdr:nvSpPr>
        <xdr:cNvPr id="181" name="Line 183"/>
        <xdr:cNvSpPr>
          <a:spLocks/>
        </xdr:cNvSpPr>
      </xdr:nvSpPr>
      <xdr:spPr>
        <a:xfrm flipV="1">
          <a:off x="285750" y="30975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180975</xdr:colOff>
      <xdr:row>122</xdr:row>
      <xdr:rowOff>0</xdr:rowOff>
    </xdr:from>
    <xdr:ext cx="19050" cy="361950"/>
    <xdr:sp>
      <xdr:nvSpPr>
        <xdr:cNvPr id="182" name="Text Box 184"/>
        <xdr:cNvSpPr txBox="1">
          <a:spLocks noChangeArrowheads="1"/>
        </xdr:cNvSpPr>
      </xdr:nvSpPr>
      <xdr:spPr>
        <a:xfrm>
          <a:off x="8743950" y="30708600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85725</xdr:colOff>
      <xdr:row>135</xdr:row>
      <xdr:rowOff>66675</xdr:rowOff>
    </xdr:from>
    <xdr:ext cx="485775" cy="200025"/>
    <xdr:sp>
      <xdr:nvSpPr>
        <xdr:cNvPr id="183" name="Text Box 185"/>
        <xdr:cNvSpPr txBox="1">
          <a:spLocks noChangeArrowheads="1"/>
        </xdr:cNvSpPr>
      </xdr:nvSpPr>
      <xdr:spPr>
        <a:xfrm>
          <a:off x="5819775" y="342423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4" name="Line 186"/>
        <xdr:cNvSpPr>
          <a:spLocks/>
        </xdr:cNvSpPr>
      </xdr:nvSpPr>
      <xdr:spPr>
        <a:xfrm flipV="1">
          <a:off x="285750" y="29908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85" name="Line 187"/>
        <xdr:cNvSpPr>
          <a:spLocks/>
        </xdr:cNvSpPr>
      </xdr:nvSpPr>
      <xdr:spPr>
        <a:xfrm flipV="1">
          <a:off x="285750" y="30441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131</xdr:row>
      <xdr:rowOff>0</xdr:rowOff>
    </xdr:from>
    <xdr:to>
      <xdr:col>1</xdr:col>
      <xdr:colOff>0</xdr:colOff>
      <xdr:row>131</xdr:row>
      <xdr:rowOff>0</xdr:rowOff>
    </xdr:to>
    <xdr:sp>
      <xdr:nvSpPr>
        <xdr:cNvPr id="186" name="Line 188"/>
        <xdr:cNvSpPr>
          <a:spLocks/>
        </xdr:cNvSpPr>
      </xdr:nvSpPr>
      <xdr:spPr>
        <a:xfrm>
          <a:off x="285750" y="33108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187" name="Line 189"/>
        <xdr:cNvSpPr>
          <a:spLocks/>
        </xdr:cNvSpPr>
      </xdr:nvSpPr>
      <xdr:spPr>
        <a:xfrm flipV="1">
          <a:off x="285750" y="32575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127</xdr:row>
      <xdr:rowOff>0</xdr:rowOff>
    </xdr:from>
    <xdr:to>
      <xdr:col>1</xdr:col>
      <xdr:colOff>0</xdr:colOff>
      <xdr:row>127</xdr:row>
      <xdr:rowOff>0</xdr:rowOff>
    </xdr:to>
    <xdr:sp>
      <xdr:nvSpPr>
        <xdr:cNvPr id="188" name="Line 190"/>
        <xdr:cNvSpPr>
          <a:spLocks/>
        </xdr:cNvSpPr>
      </xdr:nvSpPr>
      <xdr:spPr>
        <a:xfrm>
          <a:off x="295275" y="32042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189" name="Line 191"/>
        <xdr:cNvSpPr>
          <a:spLocks/>
        </xdr:cNvSpPr>
      </xdr:nvSpPr>
      <xdr:spPr>
        <a:xfrm>
          <a:off x="304800" y="31508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123</xdr:row>
      <xdr:rowOff>0</xdr:rowOff>
    </xdr:from>
    <xdr:to>
      <xdr:col>1</xdr:col>
      <xdr:colOff>0</xdr:colOff>
      <xdr:row>123</xdr:row>
      <xdr:rowOff>0</xdr:rowOff>
    </xdr:to>
    <xdr:sp>
      <xdr:nvSpPr>
        <xdr:cNvPr id="190" name="Line 192"/>
        <xdr:cNvSpPr>
          <a:spLocks/>
        </xdr:cNvSpPr>
      </xdr:nvSpPr>
      <xdr:spPr>
        <a:xfrm flipV="1">
          <a:off x="285750" y="30975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191" name="Line 193"/>
        <xdr:cNvSpPr>
          <a:spLocks/>
        </xdr:cNvSpPr>
      </xdr:nvSpPr>
      <xdr:spPr>
        <a:xfrm flipV="1">
          <a:off x="285750" y="34709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139</xdr:row>
      <xdr:rowOff>0</xdr:rowOff>
    </xdr:from>
    <xdr:to>
      <xdr:col>1</xdr:col>
      <xdr:colOff>0</xdr:colOff>
      <xdr:row>139</xdr:row>
      <xdr:rowOff>0</xdr:rowOff>
    </xdr:to>
    <xdr:sp>
      <xdr:nvSpPr>
        <xdr:cNvPr id="192" name="Line 194"/>
        <xdr:cNvSpPr>
          <a:spLocks/>
        </xdr:cNvSpPr>
      </xdr:nvSpPr>
      <xdr:spPr>
        <a:xfrm flipV="1">
          <a:off x="285750" y="35242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149</xdr:row>
      <xdr:rowOff>0</xdr:rowOff>
    </xdr:from>
    <xdr:to>
      <xdr:col>1</xdr:col>
      <xdr:colOff>0</xdr:colOff>
      <xdr:row>149</xdr:row>
      <xdr:rowOff>0</xdr:rowOff>
    </xdr:to>
    <xdr:sp>
      <xdr:nvSpPr>
        <xdr:cNvPr id="193" name="Line 195"/>
        <xdr:cNvSpPr>
          <a:spLocks/>
        </xdr:cNvSpPr>
      </xdr:nvSpPr>
      <xdr:spPr>
        <a:xfrm>
          <a:off x="285750" y="3790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147</xdr:row>
      <xdr:rowOff>0</xdr:rowOff>
    </xdr:from>
    <xdr:to>
      <xdr:col>1</xdr:col>
      <xdr:colOff>0</xdr:colOff>
      <xdr:row>147</xdr:row>
      <xdr:rowOff>0</xdr:rowOff>
    </xdr:to>
    <xdr:sp>
      <xdr:nvSpPr>
        <xdr:cNvPr id="194" name="Line 196"/>
        <xdr:cNvSpPr>
          <a:spLocks/>
        </xdr:cNvSpPr>
      </xdr:nvSpPr>
      <xdr:spPr>
        <a:xfrm flipV="1">
          <a:off x="285750" y="37376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195" name="Line 197"/>
        <xdr:cNvSpPr>
          <a:spLocks/>
        </xdr:cNvSpPr>
      </xdr:nvSpPr>
      <xdr:spPr>
        <a:xfrm>
          <a:off x="295275" y="36842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96" name="Line 198"/>
        <xdr:cNvSpPr>
          <a:spLocks/>
        </xdr:cNvSpPr>
      </xdr:nvSpPr>
      <xdr:spPr>
        <a:xfrm>
          <a:off x="304800" y="36309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197" name="Line 199"/>
        <xdr:cNvSpPr>
          <a:spLocks/>
        </xdr:cNvSpPr>
      </xdr:nvSpPr>
      <xdr:spPr>
        <a:xfrm flipV="1">
          <a:off x="285750" y="35775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135</xdr:row>
      <xdr:rowOff>85725</xdr:rowOff>
    </xdr:from>
    <xdr:to>
      <xdr:col>13</xdr:col>
      <xdr:colOff>0</xdr:colOff>
      <xdr:row>135</xdr:row>
      <xdr:rowOff>142875</xdr:rowOff>
    </xdr:to>
    <xdr:sp>
      <xdr:nvSpPr>
        <xdr:cNvPr id="198" name="Line 200"/>
        <xdr:cNvSpPr>
          <a:spLocks/>
        </xdr:cNvSpPr>
      </xdr:nvSpPr>
      <xdr:spPr>
        <a:xfrm>
          <a:off x="4162425" y="34261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135</xdr:row>
      <xdr:rowOff>85725</xdr:rowOff>
    </xdr:from>
    <xdr:to>
      <xdr:col>7</xdr:col>
      <xdr:colOff>0</xdr:colOff>
      <xdr:row>135</xdr:row>
      <xdr:rowOff>142875</xdr:rowOff>
    </xdr:to>
    <xdr:sp>
      <xdr:nvSpPr>
        <xdr:cNvPr id="199" name="Line 201"/>
        <xdr:cNvSpPr>
          <a:spLocks/>
        </xdr:cNvSpPr>
      </xdr:nvSpPr>
      <xdr:spPr>
        <a:xfrm>
          <a:off x="2276475" y="34261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135</xdr:row>
      <xdr:rowOff>85725</xdr:rowOff>
    </xdr:from>
    <xdr:to>
      <xdr:col>19</xdr:col>
      <xdr:colOff>0</xdr:colOff>
      <xdr:row>135</xdr:row>
      <xdr:rowOff>142875</xdr:rowOff>
    </xdr:to>
    <xdr:sp>
      <xdr:nvSpPr>
        <xdr:cNvPr id="200" name="Line 202"/>
        <xdr:cNvSpPr>
          <a:spLocks/>
        </xdr:cNvSpPr>
      </xdr:nvSpPr>
      <xdr:spPr>
        <a:xfrm>
          <a:off x="6048375" y="34261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135</xdr:row>
      <xdr:rowOff>85725</xdr:rowOff>
    </xdr:from>
    <xdr:to>
      <xdr:col>25</xdr:col>
      <xdr:colOff>0</xdr:colOff>
      <xdr:row>135</xdr:row>
      <xdr:rowOff>142875</xdr:rowOff>
    </xdr:to>
    <xdr:sp>
      <xdr:nvSpPr>
        <xdr:cNvPr id="201" name="Line 203"/>
        <xdr:cNvSpPr>
          <a:spLocks/>
        </xdr:cNvSpPr>
      </xdr:nvSpPr>
      <xdr:spPr>
        <a:xfrm>
          <a:off x="7934325" y="34261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180975</xdr:colOff>
      <xdr:row>140</xdr:row>
      <xdr:rowOff>0</xdr:rowOff>
    </xdr:from>
    <xdr:ext cx="19050" cy="361950"/>
    <xdr:sp>
      <xdr:nvSpPr>
        <xdr:cNvPr id="202" name="Text Box 204"/>
        <xdr:cNvSpPr txBox="1">
          <a:spLocks noChangeArrowheads="1"/>
        </xdr:cNvSpPr>
      </xdr:nvSpPr>
      <xdr:spPr>
        <a:xfrm>
          <a:off x="8743950" y="35509200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135</xdr:row>
      <xdr:rowOff>85725</xdr:rowOff>
    </xdr:from>
    <xdr:to>
      <xdr:col>7</xdr:col>
      <xdr:colOff>0</xdr:colOff>
      <xdr:row>135</xdr:row>
      <xdr:rowOff>142875</xdr:rowOff>
    </xdr:to>
    <xdr:sp>
      <xdr:nvSpPr>
        <xdr:cNvPr id="203" name="Line 205"/>
        <xdr:cNvSpPr>
          <a:spLocks/>
        </xdr:cNvSpPr>
      </xdr:nvSpPr>
      <xdr:spPr>
        <a:xfrm>
          <a:off x="2276475" y="34261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204" name="Line 206"/>
        <xdr:cNvSpPr>
          <a:spLocks/>
        </xdr:cNvSpPr>
      </xdr:nvSpPr>
      <xdr:spPr>
        <a:xfrm flipV="1">
          <a:off x="285750" y="34709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139</xdr:row>
      <xdr:rowOff>0</xdr:rowOff>
    </xdr:from>
    <xdr:to>
      <xdr:col>1</xdr:col>
      <xdr:colOff>0</xdr:colOff>
      <xdr:row>139</xdr:row>
      <xdr:rowOff>0</xdr:rowOff>
    </xdr:to>
    <xdr:sp>
      <xdr:nvSpPr>
        <xdr:cNvPr id="205" name="Line 207"/>
        <xdr:cNvSpPr>
          <a:spLocks/>
        </xdr:cNvSpPr>
      </xdr:nvSpPr>
      <xdr:spPr>
        <a:xfrm flipV="1">
          <a:off x="285750" y="35242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149</xdr:row>
      <xdr:rowOff>0</xdr:rowOff>
    </xdr:from>
    <xdr:to>
      <xdr:col>1</xdr:col>
      <xdr:colOff>0</xdr:colOff>
      <xdr:row>149</xdr:row>
      <xdr:rowOff>0</xdr:rowOff>
    </xdr:to>
    <xdr:sp>
      <xdr:nvSpPr>
        <xdr:cNvPr id="206" name="Line 208"/>
        <xdr:cNvSpPr>
          <a:spLocks/>
        </xdr:cNvSpPr>
      </xdr:nvSpPr>
      <xdr:spPr>
        <a:xfrm>
          <a:off x="285750" y="37909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147</xdr:row>
      <xdr:rowOff>0</xdr:rowOff>
    </xdr:from>
    <xdr:to>
      <xdr:col>1</xdr:col>
      <xdr:colOff>0</xdr:colOff>
      <xdr:row>147</xdr:row>
      <xdr:rowOff>0</xdr:rowOff>
    </xdr:to>
    <xdr:sp>
      <xdr:nvSpPr>
        <xdr:cNvPr id="207" name="Line 209"/>
        <xdr:cNvSpPr>
          <a:spLocks/>
        </xdr:cNvSpPr>
      </xdr:nvSpPr>
      <xdr:spPr>
        <a:xfrm flipV="1">
          <a:off x="285750" y="37376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208" name="Line 210"/>
        <xdr:cNvSpPr>
          <a:spLocks/>
        </xdr:cNvSpPr>
      </xdr:nvSpPr>
      <xdr:spPr>
        <a:xfrm>
          <a:off x="295275" y="36842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209" name="Line 211"/>
        <xdr:cNvSpPr>
          <a:spLocks/>
        </xdr:cNvSpPr>
      </xdr:nvSpPr>
      <xdr:spPr>
        <a:xfrm>
          <a:off x="304800" y="36309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210" name="Line 212"/>
        <xdr:cNvSpPr>
          <a:spLocks/>
        </xdr:cNvSpPr>
      </xdr:nvSpPr>
      <xdr:spPr>
        <a:xfrm flipV="1">
          <a:off x="285750" y="35775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135</xdr:row>
      <xdr:rowOff>85725</xdr:rowOff>
    </xdr:from>
    <xdr:to>
      <xdr:col>31</xdr:col>
      <xdr:colOff>0</xdr:colOff>
      <xdr:row>135</xdr:row>
      <xdr:rowOff>142875</xdr:rowOff>
    </xdr:to>
    <xdr:sp>
      <xdr:nvSpPr>
        <xdr:cNvPr id="211" name="Line 213"/>
        <xdr:cNvSpPr>
          <a:spLocks/>
        </xdr:cNvSpPr>
      </xdr:nvSpPr>
      <xdr:spPr>
        <a:xfrm>
          <a:off x="9820275" y="34261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135</xdr:row>
      <xdr:rowOff>85725</xdr:rowOff>
    </xdr:from>
    <xdr:to>
      <xdr:col>31</xdr:col>
      <xdr:colOff>0</xdr:colOff>
      <xdr:row>135</xdr:row>
      <xdr:rowOff>142875</xdr:rowOff>
    </xdr:to>
    <xdr:sp>
      <xdr:nvSpPr>
        <xdr:cNvPr id="212" name="Line 214"/>
        <xdr:cNvSpPr>
          <a:spLocks/>
        </xdr:cNvSpPr>
      </xdr:nvSpPr>
      <xdr:spPr>
        <a:xfrm>
          <a:off x="9820275" y="34261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135</xdr:row>
      <xdr:rowOff>85725</xdr:rowOff>
    </xdr:from>
    <xdr:to>
      <xdr:col>37</xdr:col>
      <xdr:colOff>0</xdr:colOff>
      <xdr:row>135</xdr:row>
      <xdr:rowOff>142875</xdr:rowOff>
    </xdr:to>
    <xdr:sp>
      <xdr:nvSpPr>
        <xdr:cNvPr id="213" name="Line 215"/>
        <xdr:cNvSpPr>
          <a:spLocks/>
        </xdr:cNvSpPr>
      </xdr:nvSpPr>
      <xdr:spPr>
        <a:xfrm>
          <a:off x="11706225" y="34261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135</xdr:row>
      <xdr:rowOff>85725</xdr:rowOff>
    </xdr:from>
    <xdr:to>
      <xdr:col>37</xdr:col>
      <xdr:colOff>0</xdr:colOff>
      <xdr:row>135</xdr:row>
      <xdr:rowOff>142875</xdr:rowOff>
    </xdr:to>
    <xdr:sp>
      <xdr:nvSpPr>
        <xdr:cNvPr id="214" name="Line 216"/>
        <xdr:cNvSpPr>
          <a:spLocks/>
        </xdr:cNvSpPr>
      </xdr:nvSpPr>
      <xdr:spPr>
        <a:xfrm>
          <a:off x="11706225" y="34261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15" name="Line 217"/>
        <xdr:cNvSpPr>
          <a:spLocks/>
        </xdr:cNvSpPr>
      </xdr:nvSpPr>
      <xdr:spPr>
        <a:xfrm flipV="1">
          <a:off x="285750" y="44843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216" name="Line 218"/>
        <xdr:cNvSpPr>
          <a:spLocks/>
        </xdr:cNvSpPr>
      </xdr:nvSpPr>
      <xdr:spPr>
        <a:xfrm>
          <a:off x="285750" y="47510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217" name="Line 219"/>
        <xdr:cNvSpPr>
          <a:spLocks/>
        </xdr:cNvSpPr>
      </xdr:nvSpPr>
      <xdr:spPr>
        <a:xfrm flipV="1">
          <a:off x="285750" y="46977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18" name="Line 220"/>
        <xdr:cNvSpPr>
          <a:spLocks/>
        </xdr:cNvSpPr>
      </xdr:nvSpPr>
      <xdr:spPr>
        <a:xfrm>
          <a:off x="295275" y="46443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179</xdr:row>
      <xdr:rowOff>0</xdr:rowOff>
    </xdr:from>
    <xdr:to>
      <xdr:col>1</xdr:col>
      <xdr:colOff>0</xdr:colOff>
      <xdr:row>179</xdr:row>
      <xdr:rowOff>0</xdr:rowOff>
    </xdr:to>
    <xdr:sp>
      <xdr:nvSpPr>
        <xdr:cNvPr id="219" name="Line 221"/>
        <xdr:cNvSpPr>
          <a:spLocks/>
        </xdr:cNvSpPr>
      </xdr:nvSpPr>
      <xdr:spPr>
        <a:xfrm>
          <a:off x="304800" y="45910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220" name="Line 222"/>
        <xdr:cNvSpPr>
          <a:spLocks/>
        </xdr:cNvSpPr>
      </xdr:nvSpPr>
      <xdr:spPr>
        <a:xfrm flipV="1">
          <a:off x="285750" y="45377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21" name="Line 223"/>
        <xdr:cNvSpPr>
          <a:spLocks/>
        </xdr:cNvSpPr>
      </xdr:nvSpPr>
      <xdr:spPr>
        <a:xfrm flipV="1">
          <a:off x="285750" y="44843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222" name="Line 224"/>
        <xdr:cNvSpPr>
          <a:spLocks/>
        </xdr:cNvSpPr>
      </xdr:nvSpPr>
      <xdr:spPr>
        <a:xfrm>
          <a:off x="285750" y="47510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223" name="Line 225"/>
        <xdr:cNvSpPr>
          <a:spLocks/>
        </xdr:cNvSpPr>
      </xdr:nvSpPr>
      <xdr:spPr>
        <a:xfrm flipV="1">
          <a:off x="285750" y="46977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24" name="Line 226"/>
        <xdr:cNvSpPr>
          <a:spLocks/>
        </xdr:cNvSpPr>
      </xdr:nvSpPr>
      <xdr:spPr>
        <a:xfrm>
          <a:off x="295275" y="46443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179</xdr:row>
      <xdr:rowOff>0</xdr:rowOff>
    </xdr:from>
    <xdr:to>
      <xdr:col>1</xdr:col>
      <xdr:colOff>0</xdr:colOff>
      <xdr:row>179</xdr:row>
      <xdr:rowOff>0</xdr:rowOff>
    </xdr:to>
    <xdr:sp>
      <xdr:nvSpPr>
        <xdr:cNvPr id="225" name="Line 227"/>
        <xdr:cNvSpPr>
          <a:spLocks/>
        </xdr:cNvSpPr>
      </xdr:nvSpPr>
      <xdr:spPr>
        <a:xfrm>
          <a:off x="304800" y="45910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226" name="Line 228"/>
        <xdr:cNvSpPr>
          <a:spLocks/>
        </xdr:cNvSpPr>
      </xdr:nvSpPr>
      <xdr:spPr>
        <a:xfrm flipV="1">
          <a:off x="285750" y="45377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171450</xdr:colOff>
      <xdr:row>183</xdr:row>
      <xdr:rowOff>114300</xdr:rowOff>
    </xdr:from>
    <xdr:ext cx="1038225" cy="180975"/>
    <xdr:sp>
      <xdr:nvSpPr>
        <xdr:cNvPr id="227" name="Text Box 229"/>
        <xdr:cNvSpPr txBox="1">
          <a:spLocks noChangeArrowheads="1"/>
        </xdr:cNvSpPr>
      </xdr:nvSpPr>
      <xdr:spPr>
        <a:xfrm>
          <a:off x="3705225" y="47091600"/>
          <a:ext cx="1038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228" name="Line 230"/>
        <xdr:cNvSpPr>
          <a:spLocks/>
        </xdr:cNvSpPr>
      </xdr:nvSpPr>
      <xdr:spPr>
        <a:xfrm flipV="1">
          <a:off x="285750" y="43776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229" name="Line 231"/>
        <xdr:cNvSpPr>
          <a:spLocks/>
        </xdr:cNvSpPr>
      </xdr:nvSpPr>
      <xdr:spPr>
        <a:xfrm>
          <a:off x="285750" y="46977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0" name="Line 232"/>
        <xdr:cNvSpPr>
          <a:spLocks/>
        </xdr:cNvSpPr>
      </xdr:nvSpPr>
      <xdr:spPr>
        <a:xfrm flipV="1">
          <a:off x="285750" y="46443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179</xdr:row>
      <xdr:rowOff>0</xdr:rowOff>
    </xdr:from>
    <xdr:to>
      <xdr:col>1</xdr:col>
      <xdr:colOff>0</xdr:colOff>
      <xdr:row>179</xdr:row>
      <xdr:rowOff>0</xdr:rowOff>
    </xdr:to>
    <xdr:sp>
      <xdr:nvSpPr>
        <xdr:cNvPr id="231" name="Line 233"/>
        <xdr:cNvSpPr>
          <a:spLocks/>
        </xdr:cNvSpPr>
      </xdr:nvSpPr>
      <xdr:spPr>
        <a:xfrm>
          <a:off x="295275" y="45910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232" name="Line 234"/>
        <xdr:cNvSpPr>
          <a:spLocks/>
        </xdr:cNvSpPr>
      </xdr:nvSpPr>
      <xdr:spPr>
        <a:xfrm>
          <a:off x="304800" y="45377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3" name="Line 235"/>
        <xdr:cNvSpPr>
          <a:spLocks/>
        </xdr:cNvSpPr>
      </xdr:nvSpPr>
      <xdr:spPr>
        <a:xfrm flipV="1">
          <a:off x="285750" y="44843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234" name="Line 236"/>
        <xdr:cNvSpPr>
          <a:spLocks/>
        </xdr:cNvSpPr>
      </xdr:nvSpPr>
      <xdr:spPr>
        <a:xfrm flipV="1">
          <a:off x="285750" y="43776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235" name="Line 237"/>
        <xdr:cNvSpPr>
          <a:spLocks/>
        </xdr:cNvSpPr>
      </xdr:nvSpPr>
      <xdr:spPr>
        <a:xfrm>
          <a:off x="285750" y="46977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6" name="Line 238"/>
        <xdr:cNvSpPr>
          <a:spLocks/>
        </xdr:cNvSpPr>
      </xdr:nvSpPr>
      <xdr:spPr>
        <a:xfrm flipV="1">
          <a:off x="285750" y="46443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179</xdr:row>
      <xdr:rowOff>0</xdr:rowOff>
    </xdr:from>
    <xdr:to>
      <xdr:col>1</xdr:col>
      <xdr:colOff>0</xdr:colOff>
      <xdr:row>179</xdr:row>
      <xdr:rowOff>0</xdr:rowOff>
    </xdr:to>
    <xdr:sp>
      <xdr:nvSpPr>
        <xdr:cNvPr id="237" name="Line 239"/>
        <xdr:cNvSpPr>
          <a:spLocks/>
        </xdr:cNvSpPr>
      </xdr:nvSpPr>
      <xdr:spPr>
        <a:xfrm>
          <a:off x="295275" y="45910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238" name="Line 240"/>
        <xdr:cNvSpPr>
          <a:spLocks/>
        </xdr:cNvSpPr>
      </xdr:nvSpPr>
      <xdr:spPr>
        <a:xfrm>
          <a:off x="304800" y="45377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9" name="Line 241"/>
        <xdr:cNvSpPr>
          <a:spLocks/>
        </xdr:cNvSpPr>
      </xdr:nvSpPr>
      <xdr:spPr>
        <a:xfrm flipV="1">
          <a:off x="285750" y="44843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157</xdr:row>
      <xdr:rowOff>0</xdr:rowOff>
    </xdr:from>
    <xdr:to>
      <xdr:col>1</xdr:col>
      <xdr:colOff>0</xdr:colOff>
      <xdr:row>157</xdr:row>
      <xdr:rowOff>0</xdr:rowOff>
    </xdr:to>
    <xdr:sp>
      <xdr:nvSpPr>
        <xdr:cNvPr id="240" name="Line 242"/>
        <xdr:cNvSpPr>
          <a:spLocks/>
        </xdr:cNvSpPr>
      </xdr:nvSpPr>
      <xdr:spPr>
        <a:xfrm flipV="1">
          <a:off x="285750" y="40043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41" name="Line 243"/>
        <xdr:cNvSpPr>
          <a:spLocks/>
        </xdr:cNvSpPr>
      </xdr:nvSpPr>
      <xdr:spPr>
        <a:xfrm flipV="1">
          <a:off x="285750" y="40576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42" name="Line 244"/>
        <xdr:cNvSpPr>
          <a:spLocks/>
        </xdr:cNvSpPr>
      </xdr:nvSpPr>
      <xdr:spPr>
        <a:xfrm>
          <a:off x="285750" y="43243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167</xdr:row>
      <xdr:rowOff>0</xdr:rowOff>
    </xdr:from>
    <xdr:to>
      <xdr:col>1</xdr:col>
      <xdr:colOff>0</xdr:colOff>
      <xdr:row>167</xdr:row>
      <xdr:rowOff>0</xdr:rowOff>
    </xdr:to>
    <xdr:sp>
      <xdr:nvSpPr>
        <xdr:cNvPr id="243" name="Line 245"/>
        <xdr:cNvSpPr>
          <a:spLocks/>
        </xdr:cNvSpPr>
      </xdr:nvSpPr>
      <xdr:spPr>
        <a:xfrm flipV="1">
          <a:off x="285750" y="42710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44" name="Line 246"/>
        <xdr:cNvSpPr>
          <a:spLocks/>
        </xdr:cNvSpPr>
      </xdr:nvSpPr>
      <xdr:spPr>
        <a:xfrm>
          <a:off x="295275" y="42176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163</xdr:row>
      <xdr:rowOff>0</xdr:rowOff>
    </xdr:from>
    <xdr:to>
      <xdr:col>1</xdr:col>
      <xdr:colOff>0</xdr:colOff>
      <xdr:row>163</xdr:row>
      <xdr:rowOff>0</xdr:rowOff>
    </xdr:to>
    <xdr:sp>
      <xdr:nvSpPr>
        <xdr:cNvPr id="245" name="Line 247"/>
        <xdr:cNvSpPr>
          <a:spLocks/>
        </xdr:cNvSpPr>
      </xdr:nvSpPr>
      <xdr:spPr>
        <a:xfrm>
          <a:off x="304800" y="41643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246" name="Line 248"/>
        <xdr:cNvSpPr>
          <a:spLocks/>
        </xdr:cNvSpPr>
      </xdr:nvSpPr>
      <xdr:spPr>
        <a:xfrm flipV="1">
          <a:off x="285750" y="41109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180975</xdr:colOff>
      <xdr:row>160</xdr:row>
      <xdr:rowOff>0</xdr:rowOff>
    </xdr:from>
    <xdr:ext cx="19050" cy="361950"/>
    <xdr:sp>
      <xdr:nvSpPr>
        <xdr:cNvPr id="247" name="Text Box 249"/>
        <xdr:cNvSpPr txBox="1">
          <a:spLocks noChangeArrowheads="1"/>
        </xdr:cNvSpPr>
      </xdr:nvSpPr>
      <xdr:spPr>
        <a:xfrm>
          <a:off x="8743950" y="40843200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85725</xdr:colOff>
      <xdr:row>173</xdr:row>
      <xdr:rowOff>66675</xdr:rowOff>
    </xdr:from>
    <xdr:ext cx="485775" cy="200025"/>
    <xdr:sp>
      <xdr:nvSpPr>
        <xdr:cNvPr id="248" name="Text Box 250"/>
        <xdr:cNvSpPr txBox="1">
          <a:spLocks noChangeArrowheads="1"/>
        </xdr:cNvSpPr>
      </xdr:nvSpPr>
      <xdr:spPr>
        <a:xfrm>
          <a:off x="5819775" y="443769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285750</xdr:colOff>
      <xdr:row>157</xdr:row>
      <xdr:rowOff>0</xdr:rowOff>
    </xdr:from>
    <xdr:to>
      <xdr:col>1</xdr:col>
      <xdr:colOff>0</xdr:colOff>
      <xdr:row>157</xdr:row>
      <xdr:rowOff>0</xdr:rowOff>
    </xdr:to>
    <xdr:sp>
      <xdr:nvSpPr>
        <xdr:cNvPr id="249" name="Line 251"/>
        <xdr:cNvSpPr>
          <a:spLocks/>
        </xdr:cNvSpPr>
      </xdr:nvSpPr>
      <xdr:spPr>
        <a:xfrm flipV="1">
          <a:off x="285750" y="40043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50" name="Line 252"/>
        <xdr:cNvSpPr>
          <a:spLocks/>
        </xdr:cNvSpPr>
      </xdr:nvSpPr>
      <xdr:spPr>
        <a:xfrm flipV="1">
          <a:off x="285750" y="40576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51" name="Line 253"/>
        <xdr:cNvSpPr>
          <a:spLocks/>
        </xdr:cNvSpPr>
      </xdr:nvSpPr>
      <xdr:spPr>
        <a:xfrm>
          <a:off x="285750" y="43243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167</xdr:row>
      <xdr:rowOff>0</xdr:rowOff>
    </xdr:from>
    <xdr:to>
      <xdr:col>1</xdr:col>
      <xdr:colOff>0</xdr:colOff>
      <xdr:row>167</xdr:row>
      <xdr:rowOff>0</xdr:rowOff>
    </xdr:to>
    <xdr:sp>
      <xdr:nvSpPr>
        <xdr:cNvPr id="252" name="Line 254"/>
        <xdr:cNvSpPr>
          <a:spLocks/>
        </xdr:cNvSpPr>
      </xdr:nvSpPr>
      <xdr:spPr>
        <a:xfrm flipV="1">
          <a:off x="285750" y="42710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53" name="Line 255"/>
        <xdr:cNvSpPr>
          <a:spLocks/>
        </xdr:cNvSpPr>
      </xdr:nvSpPr>
      <xdr:spPr>
        <a:xfrm>
          <a:off x="295275" y="42176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163</xdr:row>
      <xdr:rowOff>0</xdr:rowOff>
    </xdr:from>
    <xdr:to>
      <xdr:col>1</xdr:col>
      <xdr:colOff>0</xdr:colOff>
      <xdr:row>163</xdr:row>
      <xdr:rowOff>0</xdr:rowOff>
    </xdr:to>
    <xdr:sp>
      <xdr:nvSpPr>
        <xdr:cNvPr id="254" name="Line 256"/>
        <xdr:cNvSpPr>
          <a:spLocks/>
        </xdr:cNvSpPr>
      </xdr:nvSpPr>
      <xdr:spPr>
        <a:xfrm>
          <a:off x="304800" y="41643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255" name="Line 257"/>
        <xdr:cNvSpPr>
          <a:spLocks/>
        </xdr:cNvSpPr>
      </xdr:nvSpPr>
      <xdr:spPr>
        <a:xfrm flipV="1">
          <a:off x="285750" y="41109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56" name="Line 258"/>
        <xdr:cNvSpPr>
          <a:spLocks/>
        </xdr:cNvSpPr>
      </xdr:nvSpPr>
      <xdr:spPr>
        <a:xfrm flipV="1">
          <a:off x="285750" y="44843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257" name="Line 259"/>
        <xdr:cNvSpPr>
          <a:spLocks/>
        </xdr:cNvSpPr>
      </xdr:nvSpPr>
      <xdr:spPr>
        <a:xfrm flipV="1">
          <a:off x="285750" y="45377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258" name="Line 260"/>
        <xdr:cNvSpPr>
          <a:spLocks/>
        </xdr:cNvSpPr>
      </xdr:nvSpPr>
      <xdr:spPr>
        <a:xfrm>
          <a:off x="285750" y="48044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259" name="Line 261"/>
        <xdr:cNvSpPr>
          <a:spLocks/>
        </xdr:cNvSpPr>
      </xdr:nvSpPr>
      <xdr:spPr>
        <a:xfrm flipV="1">
          <a:off x="285750" y="47510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260" name="Line 262"/>
        <xdr:cNvSpPr>
          <a:spLocks/>
        </xdr:cNvSpPr>
      </xdr:nvSpPr>
      <xdr:spPr>
        <a:xfrm>
          <a:off x="295275" y="46977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61" name="Line 263"/>
        <xdr:cNvSpPr>
          <a:spLocks/>
        </xdr:cNvSpPr>
      </xdr:nvSpPr>
      <xdr:spPr>
        <a:xfrm>
          <a:off x="304800" y="46443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179</xdr:row>
      <xdr:rowOff>0</xdr:rowOff>
    </xdr:from>
    <xdr:to>
      <xdr:col>1</xdr:col>
      <xdr:colOff>0</xdr:colOff>
      <xdr:row>179</xdr:row>
      <xdr:rowOff>0</xdr:rowOff>
    </xdr:to>
    <xdr:sp>
      <xdr:nvSpPr>
        <xdr:cNvPr id="262" name="Line 264"/>
        <xdr:cNvSpPr>
          <a:spLocks/>
        </xdr:cNvSpPr>
      </xdr:nvSpPr>
      <xdr:spPr>
        <a:xfrm flipV="1">
          <a:off x="285750" y="45910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173</xdr:row>
      <xdr:rowOff>85725</xdr:rowOff>
    </xdr:from>
    <xdr:to>
      <xdr:col>13</xdr:col>
      <xdr:colOff>0</xdr:colOff>
      <xdr:row>173</xdr:row>
      <xdr:rowOff>142875</xdr:rowOff>
    </xdr:to>
    <xdr:sp>
      <xdr:nvSpPr>
        <xdr:cNvPr id="263" name="Line 265"/>
        <xdr:cNvSpPr>
          <a:spLocks/>
        </xdr:cNvSpPr>
      </xdr:nvSpPr>
      <xdr:spPr>
        <a:xfrm>
          <a:off x="4162425" y="44396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173</xdr:row>
      <xdr:rowOff>85725</xdr:rowOff>
    </xdr:from>
    <xdr:to>
      <xdr:col>7</xdr:col>
      <xdr:colOff>0</xdr:colOff>
      <xdr:row>173</xdr:row>
      <xdr:rowOff>142875</xdr:rowOff>
    </xdr:to>
    <xdr:sp>
      <xdr:nvSpPr>
        <xdr:cNvPr id="264" name="Line 266"/>
        <xdr:cNvSpPr>
          <a:spLocks/>
        </xdr:cNvSpPr>
      </xdr:nvSpPr>
      <xdr:spPr>
        <a:xfrm>
          <a:off x="2276475" y="44396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173</xdr:row>
      <xdr:rowOff>85725</xdr:rowOff>
    </xdr:from>
    <xdr:to>
      <xdr:col>19</xdr:col>
      <xdr:colOff>0</xdr:colOff>
      <xdr:row>173</xdr:row>
      <xdr:rowOff>142875</xdr:rowOff>
    </xdr:to>
    <xdr:sp>
      <xdr:nvSpPr>
        <xdr:cNvPr id="265" name="Line 267"/>
        <xdr:cNvSpPr>
          <a:spLocks/>
        </xdr:cNvSpPr>
      </xdr:nvSpPr>
      <xdr:spPr>
        <a:xfrm>
          <a:off x="6048375" y="44396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173</xdr:row>
      <xdr:rowOff>85725</xdr:rowOff>
    </xdr:from>
    <xdr:to>
      <xdr:col>25</xdr:col>
      <xdr:colOff>0</xdr:colOff>
      <xdr:row>173</xdr:row>
      <xdr:rowOff>142875</xdr:rowOff>
    </xdr:to>
    <xdr:sp>
      <xdr:nvSpPr>
        <xdr:cNvPr id="266" name="Line 268"/>
        <xdr:cNvSpPr>
          <a:spLocks/>
        </xdr:cNvSpPr>
      </xdr:nvSpPr>
      <xdr:spPr>
        <a:xfrm>
          <a:off x="7934325" y="44396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180975</xdr:colOff>
      <xdr:row>178</xdr:row>
      <xdr:rowOff>0</xdr:rowOff>
    </xdr:from>
    <xdr:ext cx="19050" cy="361950"/>
    <xdr:sp>
      <xdr:nvSpPr>
        <xdr:cNvPr id="267" name="Text Box 269"/>
        <xdr:cNvSpPr txBox="1">
          <a:spLocks noChangeArrowheads="1"/>
        </xdr:cNvSpPr>
      </xdr:nvSpPr>
      <xdr:spPr>
        <a:xfrm>
          <a:off x="8743950" y="45643800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173</xdr:row>
      <xdr:rowOff>85725</xdr:rowOff>
    </xdr:from>
    <xdr:to>
      <xdr:col>7</xdr:col>
      <xdr:colOff>0</xdr:colOff>
      <xdr:row>173</xdr:row>
      <xdr:rowOff>142875</xdr:rowOff>
    </xdr:to>
    <xdr:sp>
      <xdr:nvSpPr>
        <xdr:cNvPr id="268" name="Line 270"/>
        <xdr:cNvSpPr>
          <a:spLocks/>
        </xdr:cNvSpPr>
      </xdr:nvSpPr>
      <xdr:spPr>
        <a:xfrm>
          <a:off x="2276475" y="44396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69" name="Line 271"/>
        <xdr:cNvSpPr>
          <a:spLocks/>
        </xdr:cNvSpPr>
      </xdr:nvSpPr>
      <xdr:spPr>
        <a:xfrm flipV="1">
          <a:off x="285750" y="44843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270" name="Line 272"/>
        <xdr:cNvSpPr>
          <a:spLocks/>
        </xdr:cNvSpPr>
      </xdr:nvSpPr>
      <xdr:spPr>
        <a:xfrm flipV="1">
          <a:off x="285750" y="45377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271" name="Line 273"/>
        <xdr:cNvSpPr>
          <a:spLocks/>
        </xdr:cNvSpPr>
      </xdr:nvSpPr>
      <xdr:spPr>
        <a:xfrm>
          <a:off x="285750" y="48044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272" name="Line 274"/>
        <xdr:cNvSpPr>
          <a:spLocks/>
        </xdr:cNvSpPr>
      </xdr:nvSpPr>
      <xdr:spPr>
        <a:xfrm flipV="1">
          <a:off x="285750" y="47510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273" name="Line 275"/>
        <xdr:cNvSpPr>
          <a:spLocks/>
        </xdr:cNvSpPr>
      </xdr:nvSpPr>
      <xdr:spPr>
        <a:xfrm>
          <a:off x="295275" y="46977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74" name="Line 276"/>
        <xdr:cNvSpPr>
          <a:spLocks/>
        </xdr:cNvSpPr>
      </xdr:nvSpPr>
      <xdr:spPr>
        <a:xfrm>
          <a:off x="304800" y="46443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179</xdr:row>
      <xdr:rowOff>0</xdr:rowOff>
    </xdr:from>
    <xdr:to>
      <xdr:col>1</xdr:col>
      <xdr:colOff>0</xdr:colOff>
      <xdr:row>179</xdr:row>
      <xdr:rowOff>0</xdr:rowOff>
    </xdr:to>
    <xdr:sp>
      <xdr:nvSpPr>
        <xdr:cNvPr id="275" name="Line 277"/>
        <xdr:cNvSpPr>
          <a:spLocks/>
        </xdr:cNvSpPr>
      </xdr:nvSpPr>
      <xdr:spPr>
        <a:xfrm flipV="1">
          <a:off x="285750" y="45910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173</xdr:row>
      <xdr:rowOff>85725</xdr:rowOff>
    </xdr:from>
    <xdr:to>
      <xdr:col>31</xdr:col>
      <xdr:colOff>0</xdr:colOff>
      <xdr:row>173</xdr:row>
      <xdr:rowOff>142875</xdr:rowOff>
    </xdr:to>
    <xdr:sp>
      <xdr:nvSpPr>
        <xdr:cNvPr id="276" name="Line 278"/>
        <xdr:cNvSpPr>
          <a:spLocks/>
        </xdr:cNvSpPr>
      </xdr:nvSpPr>
      <xdr:spPr>
        <a:xfrm>
          <a:off x="9820275" y="44396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173</xdr:row>
      <xdr:rowOff>85725</xdr:rowOff>
    </xdr:from>
    <xdr:to>
      <xdr:col>31</xdr:col>
      <xdr:colOff>0</xdr:colOff>
      <xdr:row>173</xdr:row>
      <xdr:rowOff>142875</xdr:rowOff>
    </xdr:to>
    <xdr:sp>
      <xdr:nvSpPr>
        <xdr:cNvPr id="277" name="Line 279"/>
        <xdr:cNvSpPr>
          <a:spLocks/>
        </xdr:cNvSpPr>
      </xdr:nvSpPr>
      <xdr:spPr>
        <a:xfrm>
          <a:off x="9820275" y="44396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173</xdr:row>
      <xdr:rowOff>85725</xdr:rowOff>
    </xdr:from>
    <xdr:to>
      <xdr:col>37</xdr:col>
      <xdr:colOff>0</xdr:colOff>
      <xdr:row>173</xdr:row>
      <xdr:rowOff>142875</xdr:rowOff>
    </xdr:to>
    <xdr:sp>
      <xdr:nvSpPr>
        <xdr:cNvPr id="278" name="Line 280"/>
        <xdr:cNvSpPr>
          <a:spLocks/>
        </xdr:cNvSpPr>
      </xdr:nvSpPr>
      <xdr:spPr>
        <a:xfrm>
          <a:off x="11706225" y="44396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173</xdr:row>
      <xdr:rowOff>85725</xdr:rowOff>
    </xdr:from>
    <xdr:to>
      <xdr:col>37</xdr:col>
      <xdr:colOff>0</xdr:colOff>
      <xdr:row>173</xdr:row>
      <xdr:rowOff>142875</xdr:rowOff>
    </xdr:to>
    <xdr:sp>
      <xdr:nvSpPr>
        <xdr:cNvPr id="279" name="Line 281"/>
        <xdr:cNvSpPr>
          <a:spLocks/>
        </xdr:cNvSpPr>
      </xdr:nvSpPr>
      <xdr:spPr>
        <a:xfrm>
          <a:off x="11706225" y="443960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6</xdr:row>
      <xdr:rowOff>9525</xdr:rowOff>
    </xdr:from>
    <xdr:to>
      <xdr:col>40</xdr:col>
      <xdr:colOff>0</xdr:colOff>
      <xdr:row>23</xdr:row>
      <xdr:rowOff>9525</xdr:rowOff>
    </xdr:to>
    <xdr:sp>
      <xdr:nvSpPr>
        <xdr:cNvPr id="280" name="Text Box 282"/>
        <xdr:cNvSpPr txBox="1">
          <a:spLocks noChangeArrowheads="1"/>
        </xdr:cNvSpPr>
      </xdr:nvSpPr>
      <xdr:spPr>
        <a:xfrm>
          <a:off x="7658100" y="1000125"/>
          <a:ext cx="4991100" cy="331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Project Notes:</a:t>
          </a:r>
        </a:p>
      </xdr:txBody>
    </xdr:sp>
    <xdr:clientData/>
  </xdr:twoCellAnchor>
  <xdr:twoCellAnchor>
    <xdr:from>
      <xdr:col>27</xdr:col>
      <xdr:colOff>104775</xdr:colOff>
      <xdr:row>51</xdr:row>
      <xdr:rowOff>142875</xdr:rowOff>
    </xdr:from>
    <xdr:to>
      <xdr:col>27</xdr:col>
      <xdr:colOff>295275</xdr:colOff>
      <xdr:row>52</xdr:row>
      <xdr:rowOff>142875</xdr:rowOff>
    </xdr:to>
    <xdr:sp>
      <xdr:nvSpPr>
        <xdr:cNvPr id="281" name="Line 283"/>
        <xdr:cNvSpPr>
          <a:spLocks/>
        </xdr:cNvSpPr>
      </xdr:nvSpPr>
      <xdr:spPr>
        <a:xfrm>
          <a:off x="8667750" y="11915775"/>
          <a:ext cx="190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50</xdr:row>
      <xdr:rowOff>9525</xdr:rowOff>
    </xdr:from>
    <xdr:to>
      <xdr:col>30</xdr:col>
      <xdr:colOff>38100</xdr:colOff>
      <xdr:row>51</xdr:row>
      <xdr:rowOff>152400</xdr:rowOff>
    </xdr:to>
    <xdr:sp>
      <xdr:nvSpPr>
        <xdr:cNvPr id="282" name="Text Box 284"/>
        <xdr:cNvSpPr txBox="1">
          <a:spLocks noChangeArrowheads="1"/>
        </xdr:cNvSpPr>
      </xdr:nvSpPr>
      <xdr:spPr>
        <a:xfrm>
          <a:off x="7972425" y="11515725"/>
          <a:ext cx="15716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BURY LINE</a:t>
          </a:r>
        </a:p>
      </xdr:txBody>
    </xdr:sp>
    <xdr:clientData/>
  </xdr:twoCellAnchor>
  <xdr:twoCellAnchor>
    <xdr:from>
      <xdr:col>28</xdr:col>
      <xdr:colOff>66675</xdr:colOff>
      <xdr:row>52</xdr:row>
      <xdr:rowOff>219075</xdr:rowOff>
    </xdr:from>
    <xdr:to>
      <xdr:col>32</xdr:col>
      <xdr:colOff>66675</xdr:colOff>
      <xdr:row>57</xdr:row>
      <xdr:rowOff>152400</xdr:rowOff>
    </xdr:to>
    <xdr:sp>
      <xdr:nvSpPr>
        <xdr:cNvPr id="283" name="Line 285"/>
        <xdr:cNvSpPr>
          <a:spLocks/>
        </xdr:cNvSpPr>
      </xdr:nvSpPr>
      <xdr:spPr>
        <a:xfrm>
          <a:off x="8943975" y="12258675"/>
          <a:ext cx="1257300" cy="1266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46</xdr:row>
      <xdr:rowOff>114300</xdr:rowOff>
    </xdr:from>
    <xdr:to>
      <xdr:col>4</xdr:col>
      <xdr:colOff>285750</xdr:colOff>
      <xdr:row>49</xdr:row>
      <xdr:rowOff>57150</xdr:rowOff>
    </xdr:to>
    <xdr:sp>
      <xdr:nvSpPr>
        <xdr:cNvPr id="284" name="Text Box 286"/>
        <xdr:cNvSpPr txBox="1">
          <a:spLocks noChangeArrowheads="1"/>
        </xdr:cNvSpPr>
      </xdr:nvSpPr>
      <xdr:spPr>
        <a:xfrm>
          <a:off x="466725" y="10553700"/>
          <a:ext cx="11525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Tight to Building</a:t>
          </a:r>
        </a:p>
      </xdr:txBody>
    </xdr:sp>
    <xdr:clientData/>
  </xdr:twoCellAnchor>
  <xdr:twoCellAnchor>
    <xdr:from>
      <xdr:col>1</xdr:col>
      <xdr:colOff>114300</xdr:colOff>
      <xdr:row>49</xdr:row>
      <xdr:rowOff>142875</xdr:rowOff>
    </xdr:from>
    <xdr:to>
      <xdr:col>2</xdr:col>
      <xdr:colOff>295275</xdr:colOff>
      <xdr:row>52</xdr:row>
      <xdr:rowOff>161925</xdr:rowOff>
    </xdr:to>
    <xdr:sp>
      <xdr:nvSpPr>
        <xdr:cNvPr id="285" name="Line 287"/>
        <xdr:cNvSpPr>
          <a:spLocks/>
        </xdr:cNvSpPr>
      </xdr:nvSpPr>
      <xdr:spPr>
        <a:xfrm flipH="1">
          <a:off x="504825" y="11382375"/>
          <a:ext cx="4953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42</xdr:row>
      <xdr:rowOff>152400</xdr:rowOff>
    </xdr:from>
    <xdr:to>
      <xdr:col>9</xdr:col>
      <xdr:colOff>38100</xdr:colOff>
      <xdr:row>44</xdr:row>
      <xdr:rowOff>180975</xdr:rowOff>
    </xdr:to>
    <xdr:sp>
      <xdr:nvSpPr>
        <xdr:cNvPr id="286" name="Text Box 288"/>
        <xdr:cNvSpPr txBox="1">
          <a:spLocks noChangeArrowheads="1"/>
        </xdr:cNvSpPr>
      </xdr:nvSpPr>
      <xdr:spPr>
        <a:xfrm>
          <a:off x="514350" y="9525000"/>
          <a:ext cx="24288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SECTION A</a:t>
          </a:r>
        </a:p>
      </xdr:txBody>
    </xdr:sp>
    <xdr:clientData/>
  </xdr:twoCellAnchor>
  <xdr:twoCellAnchor>
    <xdr:from>
      <xdr:col>16</xdr:col>
      <xdr:colOff>161925</xdr:colOff>
      <xdr:row>49</xdr:row>
      <xdr:rowOff>257175</xdr:rowOff>
    </xdr:from>
    <xdr:to>
      <xdr:col>21</xdr:col>
      <xdr:colOff>0</xdr:colOff>
      <xdr:row>52</xdr:row>
      <xdr:rowOff>152400</xdr:rowOff>
    </xdr:to>
    <xdr:sp>
      <xdr:nvSpPr>
        <xdr:cNvPr id="287" name="Text Box 289"/>
        <xdr:cNvSpPr txBox="1">
          <a:spLocks noChangeArrowheads="1"/>
        </xdr:cNvSpPr>
      </xdr:nvSpPr>
      <xdr:spPr>
        <a:xfrm>
          <a:off x="5267325" y="11496675"/>
          <a:ext cx="14097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SEE DETAIL :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6'-0" Gravity Wall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41" Blocks</a:t>
          </a:r>
        </a:p>
      </xdr:txBody>
    </xdr:sp>
    <xdr:clientData/>
  </xdr:twoCellAnchor>
  <xdr:twoCellAnchor>
    <xdr:from>
      <xdr:col>22</xdr:col>
      <xdr:colOff>161925</xdr:colOff>
      <xdr:row>51</xdr:row>
      <xdr:rowOff>142875</xdr:rowOff>
    </xdr:from>
    <xdr:to>
      <xdr:col>22</xdr:col>
      <xdr:colOff>161925</xdr:colOff>
      <xdr:row>57</xdr:row>
      <xdr:rowOff>219075</xdr:rowOff>
    </xdr:to>
    <xdr:sp>
      <xdr:nvSpPr>
        <xdr:cNvPr id="288" name="Line 290"/>
        <xdr:cNvSpPr>
          <a:spLocks/>
        </xdr:cNvSpPr>
      </xdr:nvSpPr>
      <xdr:spPr>
        <a:xfrm>
          <a:off x="7153275" y="1191577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51</xdr:row>
      <xdr:rowOff>142875</xdr:rowOff>
    </xdr:from>
    <xdr:to>
      <xdr:col>22</xdr:col>
      <xdr:colOff>142875</xdr:colOff>
      <xdr:row>51</xdr:row>
      <xdr:rowOff>142875</xdr:rowOff>
    </xdr:to>
    <xdr:sp>
      <xdr:nvSpPr>
        <xdr:cNvPr id="289" name="Line 291"/>
        <xdr:cNvSpPr>
          <a:spLocks/>
        </xdr:cNvSpPr>
      </xdr:nvSpPr>
      <xdr:spPr>
        <a:xfrm flipH="1">
          <a:off x="6715125" y="11915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49</xdr:row>
      <xdr:rowOff>47625</xdr:rowOff>
    </xdr:from>
    <xdr:to>
      <xdr:col>11</xdr:col>
      <xdr:colOff>257175</xdr:colOff>
      <xdr:row>52</xdr:row>
      <xdr:rowOff>180975</xdr:rowOff>
    </xdr:to>
    <xdr:sp>
      <xdr:nvSpPr>
        <xdr:cNvPr id="290" name="Line 292"/>
        <xdr:cNvSpPr>
          <a:spLocks/>
        </xdr:cNvSpPr>
      </xdr:nvSpPr>
      <xdr:spPr>
        <a:xfrm>
          <a:off x="3790950" y="112871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48</xdr:row>
      <xdr:rowOff>0</xdr:rowOff>
    </xdr:from>
    <xdr:to>
      <xdr:col>14</xdr:col>
      <xdr:colOff>276225</xdr:colOff>
      <xdr:row>49</xdr:row>
      <xdr:rowOff>0</xdr:rowOff>
    </xdr:to>
    <xdr:sp>
      <xdr:nvSpPr>
        <xdr:cNvPr id="291" name="Text Box 293"/>
        <xdr:cNvSpPr txBox="1">
          <a:spLocks noChangeArrowheads="1"/>
        </xdr:cNvSpPr>
      </xdr:nvSpPr>
      <xdr:spPr>
        <a:xfrm>
          <a:off x="2943225" y="10972800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See Typical Stair Detail</a:t>
          </a:r>
        </a:p>
      </xdr:txBody>
    </xdr:sp>
    <xdr:clientData/>
  </xdr:twoCellAnchor>
  <xdr:oneCellAnchor>
    <xdr:from>
      <xdr:col>27</xdr:col>
      <xdr:colOff>180975</xdr:colOff>
      <xdr:row>67</xdr:row>
      <xdr:rowOff>0</xdr:rowOff>
    </xdr:from>
    <xdr:ext cx="19050" cy="361950"/>
    <xdr:sp>
      <xdr:nvSpPr>
        <xdr:cNvPr id="292" name="Text Box 294"/>
        <xdr:cNvSpPr txBox="1">
          <a:spLocks noChangeArrowheads="1"/>
        </xdr:cNvSpPr>
      </xdr:nvSpPr>
      <xdr:spPr>
        <a:xfrm>
          <a:off x="8743950" y="16040100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74</xdr:row>
      <xdr:rowOff>114300</xdr:rowOff>
    </xdr:from>
    <xdr:to>
      <xdr:col>15</xdr:col>
      <xdr:colOff>257175</xdr:colOff>
      <xdr:row>74</xdr:row>
      <xdr:rowOff>219075</xdr:rowOff>
    </xdr:to>
    <xdr:sp>
      <xdr:nvSpPr>
        <xdr:cNvPr id="293" name="Line 295"/>
        <xdr:cNvSpPr>
          <a:spLocks/>
        </xdr:cNvSpPr>
      </xdr:nvSpPr>
      <xdr:spPr>
        <a:xfrm flipV="1">
          <a:off x="390525" y="18021300"/>
          <a:ext cx="4657725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228600</xdr:rowOff>
    </xdr:from>
    <xdr:to>
      <xdr:col>17</xdr:col>
      <xdr:colOff>38100</xdr:colOff>
      <xdr:row>74</xdr:row>
      <xdr:rowOff>28575</xdr:rowOff>
    </xdr:to>
    <xdr:sp>
      <xdr:nvSpPr>
        <xdr:cNvPr id="294" name="AutoShape 296"/>
        <xdr:cNvSpPr>
          <a:spLocks/>
        </xdr:cNvSpPr>
      </xdr:nvSpPr>
      <xdr:spPr>
        <a:xfrm>
          <a:off x="400050" y="17868900"/>
          <a:ext cx="5057775" cy="6667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28575</xdr:rowOff>
    </xdr:from>
    <xdr:to>
      <xdr:col>7</xdr:col>
      <xdr:colOff>209550</xdr:colOff>
      <xdr:row>60</xdr:row>
      <xdr:rowOff>190500</xdr:rowOff>
    </xdr:to>
    <xdr:sp>
      <xdr:nvSpPr>
        <xdr:cNvPr id="295" name="Text Box 297"/>
        <xdr:cNvSpPr txBox="1">
          <a:spLocks noChangeArrowheads="1"/>
        </xdr:cNvSpPr>
      </xdr:nvSpPr>
      <xdr:spPr>
        <a:xfrm>
          <a:off x="581025" y="13935075"/>
          <a:ext cx="19050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STATION 50</a:t>
          </a:r>
        </a:p>
      </xdr:txBody>
    </xdr:sp>
    <xdr:clientData/>
  </xdr:twoCellAnchor>
  <xdr:twoCellAnchor>
    <xdr:from>
      <xdr:col>1</xdr:col>
      <xdr:colOff>66675</xdr:colOff>
      <xdr:row>61</xdr:row>
      <xdr:rowOff>0</xdr:rowOff>
    </xdr:from>
    <xdr:to>
      <xdr:col>8</xdr:col>
      <xdr:colOff>285750</xdr:colOff>
      <xdr:row>63</xdr:row>
      <xdr:rowOff>47625</xdr:rowOff>
    </xdr:to>
    <xdr:sp>
      <xdr:nvSpPr>
        <xdr:cNvPr id="296" name="Text Box 298"/>
        <xdr:cNvSpPr txBox="1">
          <a:spLocks noChangeArrowheads="1"/>
        </xdr:cNvSpPr>
      </xdr:nvSpPr>
      <xdr:spPr>
        <a:xfrm>
          <a:off x="457200" y="14439900"/>
          <a:ext cx="24193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SECTION C</a:t>
          </a:r>
        </a:p>
      </xdr:txBody>
    </xdr:sp>
    <xdr:clientData/>
  </xdr:twoCellAnchor>
  <xdr:twoCellAnchor>
    <xdr:from>
      <xdr:col>1</xdr:col>
      <xdr:colOff>28575</xdr:colOff>
      <xdr:row>72</xdr:row>
      <xdr:rowOff>219075</xdr:rowOff>
    </xdr:from>
    <xdr:to>
      <xdr:col>31</xdr:col>
      <xdr:colOff>304800</xdr:colOff>
      <xdr:row>72</xdr:row>
      <xdr:rowOff>257175</xdr:rowOff>
    </xdr:to>
    <xdr:sp>
      <xdr:nvSpPr>
        <xdr:cNvPr id="297" name="AutoShape 299"/>
        <xdr:cNvSpPr>
          <a:spLocks/>
        </xdr:cNvSpPr>
      </xdr:nvSpPr>
      <xdr:spPr>
        <a:xfrm>
          <a:off x="419100" y="17592675"/>
          <a:ext cx="9705975" cy="38100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68</xdr:row>
      <xdr:rowOff>219075</xdr:rowOff>
    </xdr:from>
    <xdr:to>
      <xdr:col>18</xdr:col>
      <xdr:colOff>0</xdr:colOff>
      <xdr:row>69</xdr:row>
      <xdr:rowOff>0</xdr:rowOff>
    </xdr:to>
    <xdr:sp>
      <xdr:nvSpPr>
        <xdr:cNvPr id="298" name="AutoShape 300"/>
        <xdr:cNvSpPr>
          <a:spLocks/>
        </xdr:cNvSpPr>
      </xdr:nvSpPr>
      <xdr:spPr>
        <a:xfrm>
          <a:off x="438150" y="16525875"/>
          <a:ext cx="5295900" cy="4762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238125</xdr:rowOff>
    </xdr:from>
    <xdr:to>
      <xdr:col>17</xdr:col>
      <xdr:colOff>304800</xdr:colOff>
      <xdr:row>71</xdr:row>
      <xdr:rowOff>28575</xdr:rowOff>
    </xdr:to>
    <xdr:sp>
      <xdr:nvSpPr>
        <xdr:cNvPr id="299" name="AutoShape 301"/>
        <xdr:cNvSpPr>
          <a:spLocks/>
        </xdr:cNvSpPr>
      </xdr:nvSpPr>
      <xdr:spPr>
        <a:xfrm flipV="1">
          <a:off x="419100" y="17078325"/>
          <a:ext cx="5305425" cy="57150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65</xdr:row>
      <xdr:rowOff>142875</xdr:rowOff>
    </xdr:from>
    <xdr:to>
      <xdr:col>3</xdr:col>
      <xdr:colOff>257175</xdr:colOff>
      <xdr:row>66</xdr:row>
      <xdr:rowOff>228600</xdr:rowOff>
    </xdr:to>
    <xdr:sp>
      <xdr:nvSpPr>
        <xdr:cNvPr id="300" name="AutoShape 302"/>
        <xdr:cNvSpPr>
          <a:spLocks/>
        </xdr:cNvSpPr>
      </xdr:nvSpPr>
      <xdr:spPr>
        <a:xfrm>
          <a:off x="904875" y="15649575"/>
          <a:ext cx="371475" cy="352425"/>
        </a:xfrm>
        <a:prstGeom prst="wedgeRoundRectCallout">
          <a:avLst>
            <a:gd name="adj1" fmla="val -118967"/>
            <a:gd name="adj2" fmla="val 6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5 XT 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7.5'</a:t>
          </a:r>
        </a:p>
      </xdr:txBody>
    </xdr:sp>
    <xdr:clientData/>
  </xdr:twoCellAnchor>
  <xdr:twoCellAnchor>
    <xdr:from>
      <xdr:col>3</xdr:col>
      <xdr:colOff>304800</xdr:colOff>
      <xdr:row>64</xdr:row>
      <xdr:rowOff>142875</xdr:rowOff>
    </xdr:from>
    <xdr:to>
      <xdr:col>4</xdr:col>
      <xdr:colOff>314325</xdr:colOff>
      <xdr:row>65</xdr:row>
      <xdr:rowOff>247650</xdr:rowOff>
    </xdr:to>
    <xdr:sp>
      <xdr:nvSpPr>
        <xdr:cNvPr id="301" name="AutoShape 303"/>
        <xdr:cNvSpPr>
          <a:spLocks/>
        </xdr:cNvSpPr>
      </xdr:nvSpPr>
      <xdr:spPr>
        <a:xfrm>
          <a:off x="1323975" y="15382875"/>
          <a:ext cx="323850" cy="371475"/>
        </a:xfrm>
        <a:prstGeom prst="wedgeRoundRectCallout">
          <a:avLst>
            <a:gd name="adj1" fmla="val -182351"/>
            <a:gd name="adj2" fmla="val 5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5 XT 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7.5'</a:t>
          </a:r>
        </a:p>
      </xdr:txBody>
    </xdr:sp>
    <xdr:clientData/>
  </xdr:twoCellAnchor>
  <xdr:twoCellAnchor>
    <xdr:from>
      <xdr:col>5</xdr:col>
      <xdr:colOff>66675</xdr:colOff>
      <xdr:row>63</xdr:row>
      <xdr:rowOff>85725</xdr:rowOff>
    </xdr:from>
    <xdr:to>
      <xdr:col>6</xdr:col>
      <xdr:colOff>104775</xdr:colOff>
      <xdr:row>64</xdr:row>
      <xdr:rowOff>209550</xdr:rowOff>
    </xdr:to>
    <xdr:sp>
      <xdr:nvSpPr>
        <xdr:cNvPr id="302" name="AutoShape 304"/>
        <xdr:cNvSpPr>
          <a:spLocks/>
        </xdr:cNvSpPr>
      </xdr:nvSpPr>
      <xdr:spPr>
        <a:xfrm>
          <a:off x="1714500" y="15059025"/>
          <a:ext cx="352425" cy="390525"/>
        </a:xfrm>
        <a:prstGeom prst="wedgeRoundRectCallout">
          <a:avLst>
            <a:gd name="adj1" fmla="val -133333"/>
            <a:gd name="adj2" fmla="val 469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5 XT 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8'</a:t>
          </a:r>
        </a:p>
      </xdr:txBody>
    </xdr:sp>
    <xdr:clientData/>
  </xdr:twoCellAnchor>
  <xdr:twoCellAnchor>
    <xdr:from>
      <xdr:col>6</xdr:col>
      <xdr:colOff>152400</xdr:colOff>
      <xdr:row>62</xdr:row>
      <xdr:rowOff>180975</xdr:rowOff>
    </xdr:from>
    <xdr:to>
      <xdr:col>7</xdr:col>
      <xdr:colOff>266700</xdr:colOff>
      <xdr:row>64</xdr:row>
      <xdr:rowOff>38100</xdr:rowOff>
    </xdr:to>
    <xdr:sp>
      <xdr:nvSpPr>
        <xdr:cNvPr id="303" name="AutoShape 305"/>
        <xdr:cNvSpPr>
          <a:spLocks/>
        </xdr:cNvSpPr>
      </xdr:nvSpPr>
      <xdr:spPr>
        <a:xfrm>
          <a:off x="2114550" y="14887575"/>
          <a:ext cx="428625" cy="390525"/>
        </a:xfrm>
        <a:prstGeom prst="wedgeRoundRectCallout">
          <a:avLst>
            <a:gd name="adj1" fmla="val -107777"/>
            <a:gd name="adj2" fmla="val 371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5 XT 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10.5'</a:t>
          </a:r>
        </a:p>
      </xdr:txBody>
    </xdr:sp>
    <xdr:clientData/>
  </xdr:twoCellAnchor>
  <xdr:twoCellAnchor>
    <xdr:from>
      <xdr:col>9</xdr:col>
      <xdr:colOff>152400</xdr:colOff>
      <xdr:row>64</xdr:row>
      <xdr:rowOff>0</xdr:rowOff>
    </xdr:from>
    <xdr:to>
      <xdr:col>14</xdr:col>
      <xdr:colOff>114300</xdr:colOff>
      <xdr:row>65</xdr:row>
      <xdr:rowOff>247650</xdr:rowOff>
    </xdr:to>
    <xdr:sp>
      <xdr:nvSpPr>
        <xdr:cNvPr id="304" name="Text Box 306"/>
        <xdr:cNvSpPr txBox="1">
          <a:spLocks noChangeArrowheads="1"/>
        </xdr:cNvSpPr>
      </xdr:nvSpPr>
      <xdr:spPr>
        <a:xfrm>
          <a:off x="3057525" y="15240000"/>
          <a:ext cx="15335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SEE DETAIL :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12'-0" Geogrid Wall</a:t>
          </a:r>
        </a:p>
      </xdr:txBody>
    </xdr:sp>
    <xdr:clientData/>
  </xdr:twoCellAnchor>
  <xdr:twoCellAnchor>
    <xdr:from>
      <xdr:col>15</xdr:col>
      <xdr:colOff>276225</xdr:colOff>
      <xdr:row>73</xdr:row>
      <xdr:rowOff>161925</xdr:rowOff>
    </xdr:from>
    <xdr:to>
      <xdr:col>18</xdr:col>
      <xdr:colOff>219075</xdr:colOff>
      <xdr:row>74</xdr:row>
      <xdr:rowOff>104775</xdr:rowOff>
    </xdr:to>
    <xdr:sp>
      <xdr:nvSpPr>
        <xdr:cNvPr id="305" name="Line 307"/>
        <xdr:cNvSpPr>
          <a:spLocks/>
        </xdr:cNvSpPr>
      </xdr:nvSpPr>
      <xdr:spPr>
        <a:xfrm flipV="1">
          <a:off x="5067300" y="17802225"/>
          <a:ext cx="885825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73</xdr:row>
      <xdr:rowOff>161925</xdr:rowOff>
    </xdr:from>
    <xdr:to>
      <xdr:col>34</xdr:col>
      <xdr:colOff>152400</xdr:colOff>
      <xdr:row>73</xdr:row>
      <xdr:rowOff>171450</xdr:rowOff>
    </xdr:to>
    <xdr:sp>
      <xdr:nvSpPr>
        <xdr:cNvPr id="306" name="Line 308"/>
        <xdr:cNvSpPr>
          <a:spLocks/>
        </xdr:cNvSpPr>
      </xdr:nvSpPr>
      <xdr:spPr>
        <a:xfrm flipV="1">
          <a:off x="5924550" y="17802225"/>
          <a:ext cx="4991100" cy="19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71</xdr:row>
      <xdr:rowOff>219075</xdr:rowOff>
    </xdr:from>
    <xdr:to>
      <xdr:col>32</xdr:col>
      <xdr:colOff>0</xdr:colOff>
      <xdr:row>72</xdr:row>
      <xdr:rowOff>0</xdr:rowOff>
    </xdr:to>
    <xdr:sp>
      <xdr:nvSpPr>
        <xdr:cNvPr id="307" name="AutoShape 309"/>
        <xdr:cNvSpPr>
          <a:spLocks/>
        </xdr:cNvSpPr>
      </xdr:nvSpPr>
      <xdr:spPr>
        <a:xfrm flipV="1">
          <a:off x="5762625" y="17325975"/>
          <a:ext cx="4371975" cy="4762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69</xdr:row>
      <xdr:rowOff>228600</xdr:rowOff>
    </xdr:from>
    <xdr:to>
      <xdr:col>32</xdr:col>
      <xdr:colOff>0</xdr:colOff>
      <xdr:row>70</xdr:row>
      <xdr:rowOff>28575</xdr:rowOff>
    </xdr:to>
    <xdr:sp>
      <xdr:nvSpPr>
        <xdr:cNvPr id="308" name="AutoShape 310"/>
        <xdr:cNvSpPr>
          <a:spLocks/>
        </xdr:cNvSpPr>
      </xdr:nvSpPr>
      <xdr:spPr>
        <a:xfrm flipV="1">
          <a:off x="5734050" y="16802100"/>
          <a:ext cx="4400550" cy="6667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67</xdr:row>
      <xdr:rowOff>219075</xdr:rowOff>
    </xdr:from>
    <xdr:to>
      <xdr:col>32</xdr:col>
      <xdr:colOff>9525</xdr:colOff>
      <xdr:row>68</xdr:row>
      <xdr:rowOff>9525</xdr:rowOff>
    </xdr:to>
    <xdr:sp>
      <xdr:nvSpPr>
        <xdr:cNvPr id="309" name="AutoShape 311"/>
        <xdr:cNvSpPr>
          <a:spLocks/>
        </xdr:cNvSpPr>
      </xdr:nvSpPr>
      <xdr:spPr>
        <a:xfrm flipV="1">
          <a:off x="5724525" y="16259175"/>
          <a:ext cx="4419600" cy="57150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64</xdr:row>
      <xdr:rowOff>257175</xdr:rowOff>
    </xdr:from>
    <xdr:to>
      <xdr:col>15</xdr:col>
      <xdr:colOff>209550</xdr:colOff>
      <xdr:row>64</xdr:row>
      <xdr:rowOff>257175</xdr:rowOff>
    </xdr:to>
    <xdr:sp>
      <xdr:nvSpPr>
        <xdr:cNvPr id="310" name="Line 312"/>
        <xdr:cNvSpPr>
          <a:spLocks/>
        </xdr:cNvSpPr>
      </xdr:nvSpPr>
      <xdr:spPr>
        <a:xfrm flipH="1">
          <a:off x="4600575" y="15497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257175</xdr:rowOff>
    </xdr:from>
    <xdr:to>
      <xdr:col>2</xdr:col>
      <xdr:colOff>76200</xdr:colOff>
      <xdr:row>58</xdr:row>
      <xdr:rowOff>257175</xdr:rowOff>
    </xdr:to>
    <xdr:sp>
      <xdr:nvSpPr>
        <xdr:cNvPr id="311" name="Line 313"/>
        <xdr:cNvSpPr>
          <a:spLocks/>
        </xdr:cNvSpPr>
      </xdr:nvSpPr>
      <xdr:spPr>
        <a:xfrm flipH="1" flipV="1">
          <a:off x="390525" y="13363575"/>
          <a:ext cx="390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77</xdr:row>
      <xdr:rowOff>257175</xdr:rowOff>
    </xdr:from>
    <xdr:to>
      <xdr:col>15</xdr:col>
      <xdr:colOff>209550</xdr:colOff>
      <xdr:row>77</xdr:row>
      <xdr:rowOff>257175</xdr:rowOff>
    </xdr:to>
    <xdr:sp>
      <xdr:nvSpPr>
        <xdr:cNvPr id="312" name="Line 315"/>
        <xdr:cNvSpPr>
          <a:spLocks/>
        </xdr:cNvSpPr>
      </xdr:nvSpPr>
      <xdr:spPr>
        <a:xfrm flipH="1">
          <a:off x="4657725" y="18964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64</xdr:row>
      <xdr:rowOff>257175</xdr:rowOff>
    </xdr:from>
    <xdr:to>
      <xdr:col>15</xdr:col>
      <xdr:colOff>219075</xdr:colOff>
      <xdr:row>77</xdr:row>
      <xdr:rowOff>247650</xdr:rowOff>
    </xdr:to>
    <xdr:sp>
      <xdr:nvSpPr>
        <xdr:cNvPr id="313" name="Line 316"/>
        <xdr:cNvSpPr>
          <a:spLocks/>
        </xdr:cNvSpPr>
      </xdr:nvSpPr>
      <xdr:spPr>
        <a:xfrm>
          <a:off x="5010150" y="15497175"/>
          <a:ext cx="0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77</xdr:row>
      <xdr:rowOff>180975</xdr:rowOff>
    </xdr:from>
    <xdr:to>
      <xdr:col>37</xdr:col>
      <xdr:colOff>228600</xdr:colOff>
      <xdr:row>79</xdr:row>
      <xdr:rowOff>76200</xdr:rowOff>
    </xdr:to>
    <xdr:sp>
      <xdr:nvSpPr>
        <xdr:cNvPr id="314" name="Text Box 317"/>
        <xdr:cNvSpPr txBox="1">
          <a:spLocks noChangeArrowheads="1"/>
        </xdr:cNvSpPr>
      </xdr:nvSpPr>
      <xdr:spPr>
        <a:xfrm>
          <a:off x="10039350" y="18888075"/>
          <a:ext cx="18954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STATION 1000</a:t>
          </a:r>
        </a:p>
      </xdr:txBody>
    </xdr:sp>
    <xdr:clientData/>
  </xdr:twoCellAnchor>
  <xdr:twoCellAnchor>
    <xdr:from>
      <xdr:col>32</xdr:col>
      <xdr:colOff>38100</xdr:colOff>
      <xdr:row>74</xdr:row>
      <xdr:rowOff>66675</xdr:rowOff>
    </xdr:from>
    <xdr:to>
      <xdr:col>34</xdr:col>
      <xdr:colOff>57150</xdr:colOff>
      <xdr:row>77</xdr:row>
      <xdr:rowOff>142875</xdr:rowOff>
    </xdr:to>
    <xdr:sp>
      <xdr:nvSpPr>
        <xdr:cNvPr id="315" name="Line 318"/>
        <xdr:cNvSpPr>
          <a:spLocks/>
        </xdr:cNvSpPr>
      </xdr:nvSpPr>
      <xdr:spPr>
        <a:xfrm flipH="1" flipV="1">
          <a:off x="10172700" y="17973675"/>
          <a:ext cx="6477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242"/>
  <sheetViews>
    <sheetView showGridLines="0" tabSelected="1" zoomScale="70" zoomScaleNormal="70" zoomScalePageLayoutView="0" workbookViewId="0" topLeftCell="A1">
      <selection activeCell="B55" sqref="B55:BW65"/>
    </sheetView>
  </sheetViews>
  <sheetFormatPr defaultColWidth="4.7109375" defaultRowHeight="12.75"/>
  <cols>
    <col min="1" max="1" width="6.00390625" style="0" customWidth="1"/>
  </cols>
  <sheetData>
    <row r="1" spans="1:40" ht="13.5" thickTop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73"/>
    </row>
    <row r="2" spans="1:40" ht="12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74"/>
    </row>
    <row r="3" spans="1:40" ht="12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74"/>
    </row>
    <row r="4" spans="1:40" ht="12.7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74"/>
    </row>
    <row r="5" spans="1:40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74"/>
    </row>
    <row r="6" spans="1:40" ht="13.5" thickBo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74"/>
    </row>
    <row r="7" spans="1:40" ht="15" customHeight="1" thickTop="1">
      <c r="A7" s="203" t="s">
        <v>58</v>
      </c>
      <c r="B7" s="204"/>
      <c r="C7" s="204"/>
      <c r="D7" s="204"/>
      <c r="E7" s="207"/>
      <c r="F7" s="208"/>
      <c r="G7" s="208"/>
      <c r="H7" s="208"/>
      <c r="I7" s="208"/>
      <c r="J7" s="20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N7" s="50"/>
    </row>
    <row r="8" spans="1:49" ht="15" customHeight="1">
      <c r="A8" s="205"/>
      <c r="B8" s="206"/>
      <c r="C8" s="206"/>
      <c r="D8" s="206"/>
      <c r="E8" s="210"/>
      <c r="F8" s="211"/>
      <c r="G8" s="211"/>
      <c r="H8" s="211"/>
      <c r="I8" s="211"/>
      <c r="J8" s="211"/>
      <c r="K8" s="108" t="s">
        <v>141</v>
      </c>
      <c r="M8" s="1"/>
      <c r="N8" s="36" t="s">
        <v>142</v>
      </c>
      <c r="P8" s="1"/>
      <c r="Q8" s="1"/>
      <c r="R8" s="26" t="s">
        <v>143</v>
      </c>
      <c r="S8" s="1"/>
      <c r="T8" s="1"/>
      <c r="U8" s="1"/>
      <c r="V8" s="1"/>
      <c r="Y8" s="59"/>
      <c r="Z8" s="59"/>
      <c r="AA8" s="86"/>
      <c r="AN8" s="50"/>
      <c r="AR8" s="158">
        <f aca="true" t="shared" si="0" ref="AR8:AR13">G26</f>
        <v>0</v>
      </c>
      <c r="AS8" s="158">
        <f aca="true" t="shared" si="1" ref="AS8:AS13">O26</f>
        <v>0</v>
      </c>
      <c r="AT8" s="158">
        <f aca="true" t="shared" si="2" ref="AT8:AT13">W26</f>
        <v>0</v>
      </c>
      <c r="AU8" s="158">
        <f>AE26</f>
        <v>0</v>
      </c>
      <c r="AV8" s="159">
        <f>AM26</f>
        <v>0</v>
      </c>
      <c r="AW8" s="67"/>
    </row>
    <row r="9" spans="1:49" ht="15" customHeight="1">
      <c r="A9" s="220" t="s">
        <v>59</v>
      </c>
      <c r="B9" s="221"/>
      <c r="C9" s="221"/>
      <c r="D9" s="221"/>
      <c r="E9" s="207"/>
      <c r="F9" s="208"/>
      <c r="G9" s="208"/>
      <c r="H9" s="208"/>
      <c r="I9" s="208"/>
      <c r="J9" s="209"/>
      <c r="K9" s="21"/>
      <c r="L9" s="1"/>
      <c r="M9" s="1"/>
      <c r="N9" s="1"/>
      <c r="P9" s="1"/>
      <c r="Q9" s="1"/>
      <c r="R9" s="1"/>
      <c r="S9" s="1"/>
      <c r="T9" s="1"/>
      <c r="U9" s="1"/>
      <c r="V9" s="1"/>
      <c r="Y9" s="59"/>
      <c r="Z9" s="59"/>
      <c r="AA9" s="86"/>
      <c r="AN9" s="50"/>
      <c r="AR9" s="158">
        <f t="shared" si="0"/>
        <v>0</v>
      </c>
      <c r="AS9" s="158">
        <f t="shared" si="1"/>
        <v>0</v>
      </c>
      <c r="AT9" s="158">
        <f t="shared" si="2"/>
        <v>0</v>
      </c>
      <c r="AU9" s="158">
        <f>AE27</f>
        <v>0</v>
      </c>
      <c r="AV9" s="159">
        <f>AM27</f>
        <v>0</v>
      </c>
      <c r="AW9" s="89"/>
    </row>
    <row r="10" spans="1:49" ht="15" customHeight="1">
      <c r="A10" s="222"/>
      <c r="B10" s="223"/>
      <c r="C10" s="223"/>
      <c r="D10" s="223"/>
      <c r="E10" s="210"/>
      <c r="F10" s="211"/>
      <c r="G10" s="211"/>
      <c r="H10" s="211"/>
      <c r="I10" s="211"/>
      <c r="J10" s="212"/>
      <c r="K10" s="21"/>
      <c r="L10" s="34" t="s">
        <v>50</v>
      </c>
      <c r="N10" s="47"/>
      <c r="O10" s="104">
        <f>SUM(G26,O26,G28,O28,G30,O30,W26,W28,W30,W31,G33,G35,O33,O35,O37,W33)</f>
        <v>0</v>
      </c>
      <c r="P10" s="104"/>
      <c r="Q10" s="106"/>
      <c r="R10" s="35" t="s">
        <v>50</v>
      </c>
      <c r="S10" s="1"/>
      <c r="T10" s="47"/>
      <c r="U10" s="47"/>
      <c r="V10" s="103">
        <f>SUM(G42:G47,O42:O46)</f>
        <v>0</v>
      </c>
      <c r="W10" s="104"/>
      <c r="Y10" s="59"/>
      <c r="Z10" s="59"/>
      <c r="AA10" s="86"/>
      <c r="AN10" s="50"/>
      <c r="AR10" s="158">
        <f t="shared" si="0"/>
        <v>0</v>
      </c>
      <c r="AS10" s="158">
        <f t="shared" si="1"/>
        <v>0</v>
      </c>
      <c r="AT10" s="158">
        <f t="shared" si="2"/>
        <v>0</v>
      </c>
      <c r="AU10" s="158">
        <f>AE28</f>
        <v>0</v>
      </c>
      <c r="AV10" s="159">
        <f>AM28</f>
        <v>0</v>
      </c>
      <c r="AW10" s="67"/>
    </row>
    <row r="11" spans="1:49" ht="15" customHeight="1">
      <c r="A11" s="203" t="s">
        <v>60</v>
      </c>
      <c r="B11" s="204"/>
      <c r="C11" s="204"/>
      <c r="D11" s="204"/>
      <c r="E11" s="207"/>
      <c r="F11" s="208"/>
      <c r="G11" s="208"/>
      <c r="H11" s="208"/>
      <c r="I11" s="208"/>
      <c r="J11" s="209"/>
      <c r="K11" s="21"/>
      <c r="L11" s="34" t="s">
        <v>51</v>
      </c>
      <c r="N11" s="47"/>
      <c r="O11" s="104">
        <f>SUM(G27,G29,G31,O31,O29,O27,W27,W29,G34,G36,O34,O36,O38,W34)</f>
        <v>0</v>
      </c>
      <c r="P11" s="104"/>
      <c r="Q11" s="106"/>
      <c r="R11" s="35" t="s">
        <v>144</v>
      </c>
      <c r="S11" s="1"/>
      <c r="T11" s="47"/>
      <c r="U11" s="47"/>
      <c r="V11" s="104">
        <f>SUM(O47:O48)</f>
        <v>0</v>
      </c>
      <c r="W11" s="104"/>
      <c r="Y11" s="59"/>
      <c r="Z11" s="59"/>
      <c r="AA11" s="86"/>
      <c r="AN11" s="50"/>
      <c r="AR11" s="158">
        <f t="shared" si="0"/>
        <v>0</v>
      </c>
      <c r="AS11" s="158">
        <f t="shared" si="1"/>
        <v>0</v>
      </c>
      <c r="AT11" s="158">
        <f t="shared" si="2"/>
        <v>0</v>
      </c>
      <c r="AU11" s="160">
        <f>ROUND(AE29,0)</f>
        <v>0</v>
      </c>
      <c r="AV11" s="159">
        <f>AM29</f>
        <v>0</v>
      </c>
      <c r="AW11" s="67"/>
    </row>
    <row r="12" spans="1:49" ht="15" customHeight="1">
      <c r="A12" s="205"/>
      <c r="B12" s="206"/>
      <c r="C12" s="206"/>
      <c r="D12" s="206"/>
      <c r="E12" s="210"/>
      <c r="F12" s="211"/>
      <c r="G12" s="211"/>
      <c r="H12" s="211"/>
      <c r="I12" s="211"/>
      <c r="J12" s="212"/>
      <c r="K12" s="21"/>
      <c r="L12" s="34" t="s">
        <v>52</v>
      </c>
      <c r="N12" s="47"/>
      <c r="O12" s="104">
        <f>SUM(AE26:AE28)</f>
        <v>0</v>
      </c>
      <c r="P12" s="104"/>
      <c r="Q12" s="106"/>
      <c r="R12" s="35" t="s">
        <v>51</v>
      </c>
      <c r="S12" s="1"/>
      <c r="T12" s="47"/>
      <c r="U12" s="47"/>
      <c r="V12" s="104">
        <f>SUM(W43,W45,W47)</f>
        <v>0</v>
      </c>
      <c r="W12" s="104"/>
      <c r="Y12" s="59"/>
      <c r="Z12" s="59"/>
      <c r="AA12" s="86"/>
      <c r="AN12" s="50"/>
      <c r="AR12" s="158">
        <f t="shared" si="0"/>
        <v>0</v>
      </c>
      <c r="AS12" s="158">
        <f t="shared" si="1"/>
        <v>0</v>
      </c>
      <c r="AT12" s="158">
        <f t="shared" si="2"/>
        <v>0</v>
      </c>
      <c r="AU12" s="160">
        <f>ROUNDUP(AE30,0)</f>
        <v>0</v>
      </c>
      <c r="AV12" s="159">
        <f>AM32</f>
        <v>0</v>
      </c>
      <c r="AW12" s="67"/>
    </row>
    <row r="13" spans="1:49" ht="15" customHeight="1">
      <c r="A13" s="203" t="s">
        <v>61</v>
      </c>
      <c r="B13" s="204"/>
      <c r="C13" s="204"/>
      <c r="D13" s="204"/>
      <c r="E13" s="207"/>
      <c r="F13" s="208"/>
      <c r="G13" s="208"/>
      <c r="H13" s="208"/>
      <c r="I13" s="208"/>
      <c r="J13" s="209"/>
      <c r="K13" s="21"/>
      <c r="L13" s="34" t="s">
        <v>53</v>
      </c>
      <c r="N13" s="48"/>
      <c r="O13" s="103">
        <f>ROUNDUP(SUM(AE29:AE30),0)</f>
        <v>0</v>
      </c>
      <c r="P13" s="103"/>
      <c r="Q13" s="106"/>
      <c r="R13" s="35" t="s">
        <v>56</v>
      </c>
      <c r="S13" s="1"/>
      <c r="T13" s="47"/>
      <c r="U13" s="47"/>
      <c r="V13" s="104">
        <f>SUM(W46,W44,W42,AE42:AE44,AE45:AE48)</f>
        <v>0</v>
      </c>
      <c r="W13" s="104"/>
      <c r="Y13" s="59"/>
      <c r="Z13" s="59"/>
      <c r="AA13" s="86"/>
      <c r="AN13" s="50"/>
      <c r="AR13" s="158">
        <f t="shared" si="0"/>
        <v>0</v>
      </c>
      <c r="AS13" s="158">
        <f t="shared" si="1"/>
        <v>0</v>
      </c>
      <c r="AT13" s="158">
        <f t="shared" si="2"/>
        <v>0</v>
      </c>
      <c r="AU13" s="158"/>
      <c r="AV13" s="159">
        <f>AM42</f>
        <v>0</v>
      </c>
      <c r="AW13" s="67"/>
    </row>
    <row r="14" spans="1:49" ht="15" customHeight="1">
      <c r="A14" s="205"/>
      <c r="B14" s="206"/>
      <c r="C14" s="206"/>
      <c r="D14" s="206"/>
      <c r="E14" s="210"/>
      <c r="F14" s="211"/>
      <c r="G14" s="211"/>
      <c r="H14" s="211"/>
      <c r="I14" s="211"/>
      <c r="J14" s="212"/>
      <c r="K14" s="21"/>
      <c r="S14" s="1"/>
      <c r="T14" s="1"/>
      <c r="U14" s="1"/>
      <c r="V14" s="1"/>
      <c r="Y14" s="59"/>
      <c r="Z14" s="59"/>
      <c r="AA14" s="86"/>
      <c r="AN14" s="50"/>
      <c r="AR14" s="158">
        <f>G33</f>
        <v>0</v>
      </c>
      <c r="AS14" s="161">
        <f>E11</f>
        <v>0</v>
      </c>
      <c r="AT14" s="162">
        <f>E13</f>
        <v>0</v>
      </c>
      <c r="AU14" s="162">
        <f>E9</f>
        <v>0</v>
      </c>
      <c r="AV14" s="159">
        <f>AM44</f>
        <v>0</v>
      </c>
      <c r="AW14" s="67"/>
    </row>
    <row r="15" spans="1:49" ht="15" customHeight="1">
      <c r="A15" s="203" t="s">
        <v>62</v>
      </c>
      <c r="B15" s="204"/>
      <c r="C15" s="204"/>
      <c r="D15" s="213"/>
      <c r="E15" s="207"/>
      <c r="F15" s="208"/>
      <c r="G15" s="208"/>
      <c r="H15" s="208"/>
      <c r="I15" s="208"/>
      <c r="J15" s="209"/>
      <c r="K15" s="21"/>
      <c r="L15" s="45" t="s">
        <v>64</v>
      </c>
      <c r="N15" s="47"/>
      <c r="O15" s="262">
        <f>SUM(O10,O12)*5.75+O11*2.875</f>
        <v>0</v>
      </c>
      <c r="P15" s="262"/>
      <c r="R15" s="45" t="s">
        <v>64</v>
      </c>
      <c r="S15" s="1"/>
      <c r="T15" s="47"/>
      <c r="U15" s="47"/>
      <c r="V15" s="263">
        <f>SUM(V10,V13)*5.75+V12*2.875</f>
        <v>0</v>
      </c>
      <c r="W15" s="263"/>
      <c r="Y15" s="59"/>
      <c r="Z15" s="59"/>
      <c r="AA15" s="86"/>
      <c r="AN15" s="50"/>
      <c r="AR15" s="158">
        <f>G34</f>
        <v>0</v>
      </c>
      <c r="AS15" s="163">
        <f aca="true" t="shared" si="3" ref="AS15:AS20">O33</f>
        <v>0</v>
      </c>
      <c r="AT15" s="163">
        <f>W33</f>
        <v>0</v>
      </c>
      <c r="AU15" s="158">
        <f aca="true" t="shared" si="4" ref="AU15:AU21">AE42</f>
        <v>0</v>
      </c>
      <c r="AV15" s="164"/>
      <c r="AW15" s="67"/>
    </row>
    <row r="16" spans="1:49" ht="15" customHeight="1">
      <c r="A16" s="214"/>
      <c r="B16" s="215"/>
      <c r="C16" s="215"/>
      <c r="D16" s="216"/>
      <c r="E16" s="217"/>
      <c r="F16" s="218"/>
      <c r="G16" s="218"/>
      <c r="H16" s="218"/>
      <c r="I16" s="218"/>
      <c r="J16" s="219"/>
      <c r="K16" s="21"/>
      <c r="L16" s="46"/>
      <c r="M16" s="1"/>
      <c r="N16" s="1"/>
      <c r="O16" s="262"/>
      <c r="P16" s="262"/>
      <c r="Q16" s="1"/>
      <c r="R16" s="46"/>
      <c r="S16" s="1"/>
      <c r="T16" s="1"/>
      <c r="U16" s="1"/>
      <c r="V16" s="262"/>
      <c r="W16" s="262"/>
      <c r="Y16" s="59"/>
      <c r="Z16" s="59"/>
      <c r="AA16" s="86"/>
      <c r="AN16" s="50"/>
      <c r="AR16" s="158">
        <f>G35</f>
        <v>0</v>
      </c>
      <c r="AS16" s="163">
        <f t="shared" si="3"/>
        <v>0</v>
      </c>
      <c r="AT16" s="163">
        <f>W34</f>
        <v>0</v>
      </c>
      <c r="AU16" s="158">
        <f t="shared" si="4"/>
        <v>0</v>
      </c>
      <c r="AV16" s="164"/>
      <c r="AW16" s="67"/>
    </row>
    <row r="17" spans="1:49" ht="15" customHeight="1">
      <c r="A17" s="21"/>
      <c r="B17" s="1"/>
      <c r="C17" s="1"/>
      <c r="D17" s="1"/>
      <c r="E17" s="1"/>
      <c r="F17" s="1"/>
      <c r="G17" s="1"/>
      <c r="H17" s="1"/>
      <c r="I17" s="1"/>
      <c r="J17" s="5"/>
      <c r="K17" s="21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Y17" s="59"/>
      <c r="Z17" s="59"/>
      <c r="AA17" s="86"/>
      <c r="AN17" s="50"/>
      <c r="AR17" s="158">
        <f>G36</f>
        <v>0</v>
      </c>
      <c r="AS17" s="163">
        <f t="shared" si="3"/>
        <v>0</v>
      </c>
      <c r="AT17" s="158">
        <f aca="true" t="shared" si="5" ref="AT17:AT22">W42</f>
        <v>0</v>
      </c>
      <c r="AU17" s="158">
        <f t="shared" si="4"/>
        <v>0</v>
      </c>
      <c r="AV17" s="164"/>
      <c r="AW17" s="67"/>
    </row>
    <row r="18" spans="1:49" ht="15" customHeight="1">
      <c r="A18" s="21"/>
      <c r="B18" s="1"/>
      <c r="C18" s="1"/>
      <c r="D18" s="1"/>
      <c r="E18" s="1"/>
      <c r="F18" s="1"/>
      <c r="G18" s="1"/>
      <c r="H18" s="1"/>
      <c r="I18" s="1"/>
      <c r="J18" s="50"/>
      <c r="K18" s="26" t="s">
        <v>47</v>
      </c>
      <c r="L18" s="26"/>
      <c r="M18" s="52"/>
      <c r="N18" s="52"/>
      <c r="O18" s="52"/>
      <c r="P18" s="53"/>
      <c r="Q18" s="260">
        <f>SUM(O10:O12)</f>
        <v>0</v>
      </c>
      <c r="R18" s="261"/>
      <c r="U18" s="53"/>
      <c r="V18" s="53"/>
      <c r="W18" s="53"/>
      <c r="X18" s="53"/>
      <c r="Y18" s="59"/>
      <c r="Z18" s="59"/>
      <c r="AA18" s="86"/>
      <c r="AN18" s="50"/>
      <c r="AR18" s="162">
        <f>E7</f>
        <v>0</v>
      </c>
      <c r="AS18" s="163">
        <f t="shared" si="3"/>
        <v>0</v>
      </c>
      <c r="AT18" s="158">
        <f t="shared" si="5"/>
        <v>0</v>
      </c>
      <c r="AU18" s="158">
        <f t="shared" si="4"/>
        <v>0</v>
      </c>
      <c r="AV18" s="164"/>
      <c r="AW18" s="67"/>
    </row>
    <row r="19" spans="1:49" ht="15" customHeight="1">
      <c r="A19" s="21"/>
      <c r="B19" s="1"/>
      <c r="C19" s="1"/>
      <c r="D19" s="1"/>
      <c r="E19" s="1"/>
      <c r="F19" s="1"/>
      <c r="G19" s="1"/>
      <c r="H19" s="1"/>
      <c r="I19" s="1"/>
      <c r="J19" s="50"/>
      <c r="K19" s="26" t="s">
        <v>71</v>
      </c>
      <c r="L19" s="26"/>
      <c r="M19" s="26"/>
      <c r="N19" s="26"/>
      <c r="O19" s="26"/>
      <c r="P19" s="1"/>
      <c r="Q19" s="259">
        <f>SUM(V10,V12:V13)</f>
        <v>0</v>
      </c>
      <c r="R19" s="252"/>
      <c r="T19" s="1"/>
      <c r="U19" s="1"/>
      <c r="V19" s="1"/>
      <c r="W19" s="1"/>
      <c r="X19" s="1"/>
      <c r="Y19" s="59"/>
      <c r="Z19" s="59"/>
      <c r="AA19" s="86"/>
      <c r="AN19" s="50"/>
      <c r="AR19" s="158">
        <f aca="true" t="shared" si="6" ref="AR19:AR24">G42</f>
        <v>0</v>
      </c>
      <c r="AS19" s="163">
        <f t="shared" si="3"/>
        <v>0</v>
      </c>
      <c r="AT19" s="158">
        <f t="shared" si="5"/>
        <v>0</v>
      </c>
      <c r="AU19" s="158">
        <f t="shared" si="4"/>
        <v>0</v>
      </c>
      <c r="AV19" s="164"/>
      <c r="AW19" s="67"/>
    </row>
    <row r="20" spans="1:49" ht="15" customHeight="1">
      <c r="A20" s="21"/>
      <c r="B20" s="1"/>
      <c r="C20" s="1"/>
      <c r="D20" s="1"/>
      <c r="E20" s="1"/>
      <c r="F20" s="1"/>
      <c r="G20" s="1"/>
      <c r="H20" s="1"/>
      <c r="I20" s="1"/>
      <c r="J20" s="50"/>
      <c r="K20" s="26" t="s">
        <v>48</v>
      </c>
      <c r="L20" s="26"/>
      <c r="M20" s="26"/>
      <c r="N20" s="26"/>
      <c r="O20" s="26"/>
      <c r="P20" s="1"/>
      <c r="Q20" s="257">
        <f>SUM(O13,V11,AM32)</f>
        <v>0</v>
      </c>
      <c r="R20" s="258"/>
      <c r="S20" s="33" t="s">
        <v>63</v>
      </c>
      <c r="U20" s="1"/>
      <c r="V20" s="1"/>
      <c r="W20" s="262">
        <f>O15+V15</f>
        <v>0</v>
      </c>
      <c r="X20" s="262"/>
      <c r="Y20" s="59"/>
      <c r="Z20" s="59"/>
      <c r="AA20" s="86"/>
      <c r="AN20" s="50"/>
      <c r="AR20" s="158">
        <f t="shared" si="6"/>
        <v>0</v>
      </c>
      <c r="AS20" s="163">
        <f t="shared" si="3"/>
        <v>0</v>
      </c>
      <c r="AT20" s="158">
        <f t="shared" si="5"/>
        <v>0</v>
      </c>
      <c r="AU20" s="158">
        <f t="shared" si="4"/>
        <v>0</v>
      </c>
      <c r="AV20" s="164"/>
      <c r="AW20" s="67"/>
    </row>
    <row r="21" spans="1:49" ht="15" customHeight="1">
      <c r="A21" s="21" t="s">
        <v>197</v>
      </c>
      <c r="B21" s="1"/>
      <c r="C21" s="1"/>
      <c r="D21" s="1"/>
      <c r="E21" s="1"/>
      <c r="F21" s="1"/>
      <c r="G21" s="1"/>
      <c r="H21" s="1"/>
      <c r="I21" s="1"/>
      <c r="J21" s="50"/>
      <c r="K21" s="107" t="s">
        <v>137</v>
      </c>
      <c r="L21" s="1"/>
      <c r="M21" s="1"/>
      <c r="N21" s="1"/>
      <c r="O21" s="1"/>
      <c r="P21" s="1"/>
      <c r="Q21" s="251">
        <f>SUM(AM26:AM29)</f>
        <v>0</v>
      </c>
      <c r="R21" s="252"/>
      <c r="S21" s="33"/>
      <c r="U21" s="1"/>
      <c r="V21" s="1"/>
      <c r="W21" s="250"/>
      <c r="X21" s="250"/>
      <c r="Y21" s="59"/>
      <c r="Z21" s="59"/>
      <c r="AA21" s="86"/>
      <c r="AN21" s="50"/>
      <c r="AR21" s="158">
        <f t="shared" si="6"/>
        <v>0</v>
      </c>
      <c r="AS21" s="158">
        <f aca="true" t="shared" si="7" ref="AS21:AS27">O42</f>
        <v>0</v>
      </c>
      <c r="AT21" s="158">
        <f t="shared" si="5"/>
        <v>0</v>
      </c>
      <c r="AU21" s="158">
        <f t="shared" si="4"/>
        <v>0</v>
      </c>
      <c r="AV21" s="164"/>
      <c r="AW21" s="67"/>
    </row>
    <row r="22" spans="1:48" ht="15" customHeight="1">
      <c r="A22" s="21" t="s">
        <v>198</v>
      </c>
      <c r="B22" s="1"/>
      <c r="C22" s="1"/>
      <c r="D22" s="1"/>
      <c r="E22" s="1"/>
      <c r="F22" s="1"/>
      <c r="G22" s="1"/>
      <c r="H22" s="1"/>
      <c r="I22" s="1"/>
      <c r="J22" s="50"/>
      <c r="R22" s="5"/>
      <c r="S22" s="1"/>
      <c r="T22" s="1"/>
      <c r="U22" s="1"/>
      <c r="V22" s="1"/>
      <c r="W22" s="1"/>
      <c r="X22" s="1"/>
      <c r="Y22" s="59"/>
      <c r="Z22" s="59"/>
      <c r="AA22" s="86"/>
      <c r="AB22" s="87"/>
      <c r="AC22" s="87"/>
      <c r="AD22" s="87"/>
      <c r="AE22" s="87"/>
      <c r="AF22" s="67"/>
      <c r="AG22" s="67"/>
      <c r="AN22" s="50"/>
      <c r="AR22" s="158">
        <f t="shared" si="6"/>
        <v>0</v>
      </c>
      <c r="AS22" s="158">
        <f t="shared" si="7"/>
        <v>0</v>
      </c>
      <c r="AT22" s="158">
        <f t="shared" si="5"/>
        <v>0</v>
      </c>
      <c r="AU22" s="165"/>
      <c r="AV22" s="165"/>
    </row>
    <row r="23" spans="1:48" ht="21" customHeight="1" thickBot="1">
      <c r="A23" s="21"/>
      <c r="B23" s="54"/>
      <c r="C23" s="54"/>
      <c r="D23" s="54"/>
      <c r="E23" s="54"/>
      <c r="F23" s="54"/>
      <c r="G23" s="54"/>
      <c r="H23" s="54"/>
      <c r="I23" s="54"/>
      <c r="J23" s="50"/>
      <c r="K23" s="33" t="s">
        <v>49</v>
      </c>
      <c r="L23" s="26"/>
      <c r="M23" s="26"/>
      <c r="N23" s="26"/>
      <c r="O23" s="26"/>
      <c r="P23" s="1"/>
      <c r="Q23" s="251">
        <f>SUM(Q18:R21)</f>
        <v>0</v>
      </c>
      <c r="R23" s="252"/>
      <c r="S23" s="54"/>
      <c r="T23" s="54"/>
      <c r="U23" s="54"/>
      <c r="V23" s="54"/>
      <c r="W23" s="54"/>
      <c r="X23" s="54"/>
      <c r="Y23" s="80"/>
      <c r="Z23" s="80"/>
      <c r="AA23" s="80"/>
      <c r="AB23" s="80"/>
      <c r="AC23" s="80"/>
      <c r="AD23" s="80"/>
      <c r="AE23" s="80"/>
      <c r="AF23" s="54"/>
      <c r="AG23" s="54"/>
      <c r="AH23" s="54"/>
      <c r="AI23" s="54"/>
      <c r="AJ23" s="54"/>
      <c r="AK23" s="54"/>
      <c r="AL23" s="54"/>
      <c r="AM23" s="54"/>
      <c r="AN23" s="75"/>
      <c r="AR23" s="158">
        <f t="shared" si="6"/>
        <v>0</v>
      </c>
      <c r="AS23" s="158">
        <f t="shared" si="7"/>
        <v>0</v>
      </c>
      <c r="AT23" s="158"/>
      <c r="AU23" s="165"/>
      <c r="AV23" s="165"/>
    </row>
    <row r="24" spans="1:48" ht="21" customHeight="1" thickTop="1">
      <c r="A24" s="19"/>
      <c r="B24" s="23" t="s">
        <v>65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"/>
      <c r="T24" s="1"/>
      <c r="U24" s="1"/>
      <c r="V24" s="1"/>
      <c r="W24" s="1"/>
      <c r="X24" s="1"/>
      <c r="Y24" s="59"/>
      <c r="Z24" s="59"/>
      <c r="AA24" s="59"/>
      <c r="AB24" s="59"/>
      <c r="AC24" s="59"/>
      <c r="AD24" s="59"/>
      <c r="AE24" s="59"/>
      <c r="AF24" s="59"/>
      <c r="AG24" s="135" t="s">
        <v>154</v>
      </c>
      <c r="AN24" s="50"/>
      <c r="AR24" s="158">
        <f t="shared" si="6"/>
        <v>0</v>
      </c>
      <c r="AS24" s="158">
        <f t="shared" si="7"/>
        <v>0</v>
      </c>
      <c r="AT24" s="165"/>
      <c r="AU24" s="165"/>
      <c r="AV24" s="165"/>
    </row>
    <row r="25" spans="1:48" ht="21" customHeight="1">
      <c r="A25" s="21"/>
      <c r="B25" s="1"/>
      <c r="C25" s="1"/>
      <c r="D25" s="1"/>
      <c r="E25" s="57" t="s">
        <v>84</v>
      </c>
      <c r="F25" s="1"/>
      <c r="G25" s="1"/>
      <c r="H25" s="1"/>
      <c r="I25" s="1"/>
      <c r="J25" s="1"/>
      <c r="L25" s="57" t="s">
        <v>85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59"/>
      <c r="Z25" s="59"/>
      <c r="AA25" s="59"/>
      <c r="AB25" s="59"/>
      <c r="AC25" s="59"/>
      <c r="AD25" s="59"/>
      <c r="AE25" s="59"/>
      <c r="AG25" s="58"/>
      <c r="AN25" s="50"/>
      <c r="AR25" s="158"/>
      <c r="AS25" s="158">
        <f t="shared" si="7"/>
        <v>0</v>
      </c>
      <c r="AT25" s="165"/>
      <c r="AU25" s="165"/>
      <c r="AV25" s="165"/>
    </row>
    <row r="26" spans="1:48" s="118" customFormat="1" ht="21" customHeight="1">
      <c r="A26" s="115"/>
      <c r="B26" s="167"/>
      <c r="C26" s="167"/>
      <c r="D26" s="123"/>
      <c r="E26" s="123"/>
      <c r="F26" s="116"/>
      <c r="G26" s="184"/>
      <c r="H26" s="199"/>
      <c r="I26" s="175" t="s">
        <v>138</v>
      </c>
      <c r="J26" s="176"/>
      <c r="K26" s="123" t="s">
        <v>150</v>
      </c>
      <c r="L26" s="123"/>
      <c r="M26" s="116"/>
      <c r="O26" s="184">
        <f>COUNTIF($B$50:$IV$1007,I26)</f>
        <v>0</v>
      </c>
      <c r="P26" s="199"/>
      <c r="Q26" s="253" t="s">
        <v>4</v>
      </c>
      <c r="R26" s="254"/>
      <c r="S26" s="123" t="s">
        <v>22</v>
      </c>
      <c r="T26" s="123"/>
      <c r="U26" s="116"/>
      <c r="W26" s="184">
        <f>COUNTIF($B$50:$IV$1007,Q26)</f>
        <v>0</v>
      </c>
      <c r="X26" s="199"/>
      <c r="Y26" s="244" t="s">
        <v>8</v>
      </c>
      <c r="Z26" s="174"/>
      <c r="AA26" s="123" t="s">
        <v>27</v>
      </c>
      <c r="AB26" s="123"/>
      <c r="AC26" s="116"/>
      <c r="AD26" s="116"/>
      <c r="AE26" s="184">
        <f>COUNTIF($B$50:$IV$1007,Y26)</f>
        <v>0</v>
      </c>
      <c r="AF26" s="184"/>
      <c r="AG26" s="58"/>
      <c r="AH26" s="139" t="s">
        <v>151</v>
      </c>
      <c r="AI26" t="s">
        <v>155</v>
      </c>
      <c r="AJ26"/>
      <c r="AK26"/>
      <c r="AL26"/>
      <c r="AM26" s="142">
        <f>COUNTIF($B$50:$IV$1007,AH26)</f>
        <v>0</v>
      </c>
      <c r="AN26" s="140"/>
      <c r="AO26" s="21"/>
      <c r="AR26" s="165"/>
      <c r="AS26" s="158">
        <f t="shared" si="7"/>
        <v>0</v>
      </c>
      <c r="AT26" s="165"/>
      <c r="AU26" s="166"/>
      <c r="AV26" s="166"/>
    </row>
    <row r="27" spans="1:48" s="118" customFormat="1" ht="21" customHeight="1">
      <c r="A27" s="115"/>
      <c r="B27" s="167"/>
      <c r="C27" s="168"/>
      <c r="D27" s="123"/>
      <c r="E27" s="123"/>
      <c r="F27" s="116"/>
      <c r="G27" s="184"/>
      <c r="H27" s="184"/>
      <c r="I27" s="126"/>
      <c r="J27" s="120" t="s">
        <v>106</v>
      </c>
      <c r="K27" s="123" t="s">
        <v>79</v>
      </c>
      <c r="L27" s="123"/>
      <c r="M27" s="116"/>
      <c r="O27" s="184">
        <f>COUNTIF($B$50:$IV$1007,J27)</f>
        <v>0</v>
      </c>
      <c r="P27" s="184"/>
      <c r="Q27" s="126"/>
      <c r="R27" s="129" t="s">
        <v>145</v>
      </c>
      <c r="S27" s="123" t="s">
        <v>23</v>
      </c>
      <c r="T27" s="123"/>
      <c r="U27" s="116"/>
      <c r="W27" s="184">
        <f>COUNTIF($B$50:$IV$1007,R27)</f>
        <v>0</v>
      </c>
      <c r="X27" s="184"/>
      <c r="Y27" s="256" t="s">
        <v>9</v>
      </c>
      <c r="Z27" s="174"/>
      <c r="AA27" s="123" t="s">
        <v>28</v>
      </c>
      <c r="AB27" s="123"/>
      <c r="AC27" s="116"/>
      <c r="AD27" s="116"/>
      <c r="AE27" s="184">
        <f>COUNTIF($B$50:$IV$1007,Y27)</f>
        <v>0</v>
      </c>
      <c r="AF27" s="184"/>
      <c r="AG27" s="58"/>
      <c r="AH27" s="139" t="s">
        <v>156</v>
      </c>
      <c r="AI27" t="s">
        <v>157</v>
      </c>
      <c r="AJ27"/>
      <c r="AK27"/>
      <c r="AL27"/>
      <c r="AM27" s="142">
        <f>COUNTIF($B$50:$IV$1007,AH27)</f>
        <v>0</v>
      </c>
      <c r="AN27" s="140"/>
      <c r="AO27" s="21"/>
      <c r="AR27" s="165"/>
      <c r="AS27" s="158">
        <f t="shared" si="7"/>
        <v>0</v>
      </c>
      <c r="AT27" s="165"/>
      <c r="AU27" s="166"/>
      <c r="AV27" s="166"/>
    </row>
    <row r="28" spans="1:45" s="118" customFormat="1" ht="21" customHeight="1">
      <c r="A28" s="115"/>
      <c r="B28" s="173" t="s">
        <v>1</v>
      </c>
      <c r="C28" s="174"/>
      <c r="D28" s="123" t="s">
        <v>74</v>
      </c>
      <c r="E28" s="123"/>
      <c r="F28" s="116"/>
      <c r="G28" s="184">
        <f>COUNTIF($B$50:$IV$1007,B28)</f>
        <v>0</v>
      </c>
      <c r="H28" s="199"/>
      <c r="I28" s="264" t="s">
        <v>139</v>
      </c>
      <c r="J28" s="265"/>
      <c r="K28" s="123" t="s">
        <v>80</v>
      </c>
      <c r="L28" s="123"/>
      <c r="M28" s="116"/>
      <c r="O28" s="184">
        <f>COUNTIF($B$50:$IV$1007,I28)</f>
        <v>0</v>
      </c>
      <c r="P28" s="199"/>
      <c r="Q28" s="243" t="s">
        <v>6</v>
      </c>
      <c r="R28" s="174"/>
      <c r="S28" s="123" t="s">
        <v>24</v>
      </c>
      <c r="T28" s="123"/>
      <c r="U28" s="116"/>
      <c r="W28" s="184">
        <f>COUNTIF($B$50:$IV$1007,Q28)</f>
        <v>0</v>
      </c>
      <c r="X28" s="199"/>
      <c r="Y28" s="255" t="s">
        <v>10</v>
      </c>
      <c r="Z28" s="174"/>
      <c r="AA28" s="123" t="s">
        <v>29</v>
      </c>
      <c r="AB28" s="123"/>
      <c r="AC28" s="116"/>
      <c r="AD28" s="116"/>
      <c r="AE28" s="184">
        <f>COUNTIF($B$50:$IV$1007,Y28)</f>
        <v>0</v>
      </c>
      <c r="AF28" s="184"/>
      <c r="AG28" s="58"/>
      <c r="AH28" s="139" t="s">
        <v>158</v>
      </c>
      <c r="AI28" t="s">
        <v>159</v>
      </c>
      <c r="AJ28"/>
      <c r="AK28"/>
      <c r="AL28"/>
      <c r="AM28" s="142">
        <f>COUNTIF($B$50:$IV$1007,AH28)</f>
        <v>0</v>
      </c>
      <c r="AN28" s="140"/>
      <c r="AO28" s="21"/>
      <c r="AR28"/>
      <c r="AS28"/>
    </row>
    <row r="29" spans="1:45" s="118" customFormat="1" ht="21" customHeight="1">
      <c r="A29" s="115"/>
      <c r="B29" s="126"/>
      <c r="C29" s="127" t="s">
        <v>108</v>
      </c>
      <c r="D29" s="123" t="s">
        <v>75</v>
      </c>
      <c r="E29" s="123"/>
      <c r="F29" s="116"/>
      <c r="G29" s="184">
        <f>COUNTIF($B$50:$IV$1007,C29)</f>
        <v>0</v>
      </c>
      <c r="H29" s="184"/>
      <c r="I29" s="126"/>
      <c r="J29" s="121" t="s">
        <v>104</v>
      </c>
      <c r="K29" s="123" t="s">
        <v>81</v>
      </c>
      <c r="L29" s="123"/>
      <c r="M29" s="116"/>
      <c r="O29" s="184">
        <f>COUNTIF($B$50:$IV$1007,J29)</f>
        <v>0</v>
      </c>
      <c r="P29" s="184"/>
      <c r="Q29" s="126"/>
      <c r="R29" s="130" t="s">
        <v>146</v>
      </c>
      <c r="S29" s="123" t="s">
        <v>25</v>
      </c>
      <c r="T29" s="123"/>
      <c r="U29" s="116"/>
      <c r="W29" s="184">
        <f>COUNTIF($B$50:$IV$1007,R29)</f>
        <v>0</v>
      </c>
      <c r="X29" s="184"/>
      <c r="Y29" s="240" t="s">
        <v>129</v>
      </c>
      <c r="Z29" s="240"/>
      <c r="AA29" s="123" t="s">
        <v>26</v>
      </c>
      <c r="AB29" s="123"/>
      <c r="AC29" s="116"/>
      <c r="AE29" s="196">
        <f>COUNTIF($B$50:$IV$1007,Y29)*(18/7)</f>
        <v>0</v>
      </c>
      <c r="AF29" s="196"/>
      <c r="AG29" s="58"/>
      <c r="AH29" s="139" t="s">
        <v>152</v>
      </c>
      <c r="AI29" t="s">
        <v>160</v>
      </c>
      <c r="AJ29"/>
      <c r="AK29"/>
      <c r="AL29"/>
      <c r="AM29" s="142">
        <f>COUNTIF($B$50:$IV$1007,AH29)</f>
        <v>0</v>
      </c>
      <c r="AN29" s="140"/>
      <c r="AO29" s="21"/>
      <c r="AR29"/>
      <c r="AS29"/>
    </row>
    <row r="30" spans="1:45" s="118" customFormat="1" ht="21" customHeight="1">
      <c r="A30" s="115"/>
      <c r="B30" s="177" t="s">
        <v>0</v>
      </c>
      <c r="C30" s="174"/>
      <c r="D30" s="123" t="s">
        <v>76</v>
      </c>
      <c r="E30" s="123"/>
      <c r="F30" s="116"/>
      <c r="G30" s="184">
        <f>COUNTIF($B$50:$IV$1007,B30)</f>
        <v>0</v>
      </c>
      <c r="H30" s="199"/>
      <c r="I30" s="226" t="s">
        <v>140</v>
      </c>
      <c r="J30" s="227"/>
      <c r="K30" s="123" t="s">
        <v>82</v>
      </c>
      <c r="L30" s="123"/>
      <c r="M30" s="116"/>
      <c r="O30" s="184">
        <f>COUNTIF($B$50:$IV$1007,I30)</f>
        <v>0</v>
      </c>
      <c r="P30" s="199"/>
      <c r="Q30" s="246" t="s">
        <v>86</v>
      </c>
      <c r="R30" s="247"/>
      <c r="S30" s="124" t="s">
        <v>87</v>
      </c>
      <c r="T30" s="125"/>
      <c r="W30" s="184">
        <f>COUNTIF($B$50:$IV$1007,Q30)</f>
        <v>0</v>
      </c>
      <c r="X30" s="184"/>
      <c r="Y30" s="191" t="s">
        <v>127</v>
      </c>
      <c r="Z30" s="191"/>
      <c r="AA30" s="123" t="s">
        <v>38</v>
      </c>
      <c r="AB30" s="123"/>
      <c r="AC30" s="116"/>
      <c r="AE30" s="196">
        <f>COUNTIF($B$50:$IV$1007,Y30)*(18/7)</f>
        <v>0</v>
      </c>
      <c r="AF30" s="196"/>
      <c r="AG30" s="58"/>
      <c r="AH30"/>
      <c r="AI30"/>
      <c r="AJ30"/>
      <c r="AK30"/>
      <c r="AL30"/>
      <c r="AM30"/>
      <c r="AN30" s="119"/>
      <c r="AO30"/>
      <c r="AS30"/>
    </row>
    <row r="31" spans="1:45" s="118" customFormat="1" ht="21" customHeight="1">
      <c r="A31" s="115"/>
      <c r="B31" s="126"/>
      <c r="C31" s="128" t="s">
        <v>109</v>
      </c>
      <c r="D31" s="123" t="s">
        <v>77</v>
      </c>
      <c r="E31" s="123"/>
      <c r="F31" s="116"/>
      <c r="G31" s="184">
        <f>COUNTIF($B$50:$IV$1007,C31)</f>
        <v>0</v>
      </c>
      <c r="H31" s="184"/>
      <c r="I31" s="126"/>
      <c r="J31" s="122" t="s">
        <v>105</v>
      </c>
      <c r="K31" s="123" t="s">
        <v>83</v>
      </c>
      <c r="L31" s="123"/>
      <c r="M31" s="116"/>
      <c r="O31" s="184">
        <f>COUNTIF($B$50:$IV$1007,J31)</f>
        <v>0</v>
      </c>
      <c r="P31" s="184"/>
      <c r="Q31" s="192" t="s">
        <v>89</v>
      </c>
      <c r="R31" s="193"/>
      <c r="S31" s="124" t="s">
        <v>88</v>
      </c>
      <c r="T31" s="125"/>
      <c r="W31" s="184">
        <f>COUNTIF($B$50:$IV$1007,Q31)</f>
        <v>0</v>
      </c>
      <c r="X31" s="184"/>
      <c r="Y31" s="248"/>
      <c r="Z31" s="249"/>
      <c r="AA31" s="123"/>
      <c r="AB31" s="116"/>
      <c r="AC31" s="117"/>
      <c r="AD31" s="116"/>
      <c r="AE31" s="184"/>
      <c r="AF31" s="184"/>
      <c r="AG31" s="58"/>
      <c r="AH31"/>
      <c r="AI31"/>
      <c r="AJ31"/>
      <c r="AK31"/>
      <c r="AL31"/>
      <c r="AM31"/>
      <c r="AN31" s="119"/>
      <c r="AO31"/>
      <c r="AS31"/>
    </row>
    <row r="32" spans="1:46" ht="21" customHeight="1">
      <c r="A32" s="21"/>
      <c r="B32" s="1"/>
      <c r="C32" s="1"/>
      <c r="D32" s="1"/>
      <c r="E32" s="57" t="s">
        <v>163</v>
      </c>
      <c r="F32" s="1"/>
      <c r="G32" s="1"/>
      <c r="H32" s="1"/>
      <c r="I32" s="1"/>
      <c r="J32" s="1"/>
      <c r="K32" s="1"/>
      <c r="L32" s="57" t="s">
        <v>164</v>
      </c>
      <c r="M32" s="1"/>
      <c r="N32" s="1"/>
      <c r="O32" s="1"/>
      <c r="P32" s="1"/>
      <c r="Q32" s="1"/>
      <c r="R32" s="57" t="s">
        <v>196</v>
      </c>
      <c r="S32" s="57"/>
      <c r="T32" s="1"/>
      <c r="U32" s="1"/>
      <c r="V32" s="1"/>
      <c r="W32" s="1"/>
      <c r="X32" s="1"/>
      <c r="Y32" s="1"/>
      <c r="Z32" s="138"/>
      <c r="AA32" s="123"/>
      <c r="AB32" s="1"/>
      <c r="AC32" s="1"/>
      <c r="AD32" s="1"/>
      <c r="AE32" s="184"/>
      <c r="AF32" s="184"/>
      <c r="AG32" s="58"/>
      <c r="AH32" s="266" t="s">
        <v>161</v>
      </c>
      <c r="AI32" s="266"/>
      <c r="AJ32" t="s">
        <v>153</v>
      </c>
      <c r="AM32" s="142">
        <f>COUNTIF($B$50:$IV$1007,AH32)</f>
        <v>0</v>
      </c>
      <c r="AN32" s="140"/>
      <c r="AO32" s="21"/>
      <c r="AR32" s="118"/>
      <c r="AS32" s="118"/>
      <c r="AT32" s="118"/>
    </row>
    <row r="33" spans="1:46" ht="21" customHeight="1">
      <c r="A33" s="21"/>
      <c r="B33" s="232" t="s">
        <v>165</v>
      </c>
      <c r="C33" s="233"/>
      <c r="D33" s="123" t="s">
        <v>168</v>
      </c>
      <c r="E33" s="116"/>
      <c r="F33" s="116"/>
      <c r="G33" s="189">
        <f>COUNTIF($B$50:$IV$1007,B33)</f>
        <v>0</v>
      </c>
      <c r="H33" s="189"/>
      <c r="I33" s="228" t="s">
        <v>172</v>
      </c>
      <c r="J33" s="229"/>
      <c r="K33" s="123" t="s">
        <v>178</v>
      </c>
      <c r="L33" s="116"/>
      <c r="M33" s="116"/>
      <c r="N33" s="116"/>
      <c r="O33" s="189">
        <f>COUNTIF($B$50:$IV$1007,I33)</f>
        <v>0</v>
      </c>
      <c r="P33" s="189"/>
      <c r="Q33" s="182" t="s">
        <v>184</v>
      </c>
      <c r="R33" s="267"/>
      <c r="S33" s="123" t="s">
        <v>189</v>
      </c>
      <c r="T33" s="116"/>
      <c r="U33" s="116"/>
      <c r="V33" s="116"/>
      <c r="W33" s="189">
        <f>COUNTIF($B$50:$IV$1007,Q33)</f>
        <v>0</v>
      </c>
      <c r="X33" s="189"/>
      <c r="Y33" s="116"/>
      <c r="Z33" s="148"/>
      <c r="AA33" s="116"/>
      <c r="AB33" s="116"/>
      <c r="AC33" s="116"/>
      <c r="AD33" s="116"/>
      <c r="AE33" s="117"/>
      <c r="AF33" s="117"/>
      <c r="AG33" s="58"/>
      <c r="AH33" s="143"/>
      <c r="AI33" s="143"/>
      <c r="AM33" s="142"/>
      <c r="AN33" s="140"/>
      <c r="AO33" s="1"/>
      <c r="AR33" s="118"/>
      <c r="AS33" s="118"/>
      <c r="AT33" s="118"/>
    </row>
    <row r="34" spans="1:45" ht="21" customHeight="1">
      <c r="A34" s="21"/>
      <c r="B34" s="1"/>
      <c r="C34" s="151" t="s">
        <v>166</v>
      </c>
      <c r="D34" s="123" t="s">
        <v>169</v>
      </c>
      <c r="E34" s="116"/>
      <c r="F34" s="116"/>
      <c r="G34" s="189">
        <f>COUNTIF($B$50:$IV$1007,C34)</f>
        <v>0</v>
      </c>
      <c r="H34" s="189"/>
      <c r="I34" s="126"/>
      <c r="J34" s="156" t="s">
        <v>173</v>
      </c>
      <c r="K34" s="123" t="s">
        <v>179</v>
      </c>
      <c r="L34" s="116"/>
      <c r="M34" s="116"/>
      <c r="N34" s="116"/>
      <c r="O34" s="189">
        <f>COUNTIF($B$50:$IV$1007,J34)</f>
        <v>0</v>
      </c>
      <c r="P34" s="189"/>
      <c r="Q34" s="116"/>
      <c r="R34" s="157" t="s">
        <v>187</v>
      </c>
      <c r="S34" s="123" t="s">
        <v>188</v>
      </c>
      <c r="T34" s="116"/>
      <c r="U34" s="116"/>
      <c r="V34" s="116"/>
      <c r="W34" s="189">
        <f>COUNTIF($B$50:$IV$1007,R34)</f>
        <v>0</v>
      </c>
      <c r="X34" s="189"/>
      <c r="Y34" s="116"/>
      <c r="Z34" s="148"/>
      <c r="AA34" s="116"/>
      <c r="AB34" s="116"/>
      <c r="AC34" s="116"/>
      <c r="AD34" s="116"/>
      <c r="AE34" s="117"/>
      <c r="AF34" s="117"/>
      <c r="AG34" s="58"/>
      <c r="AH34" s="143"/>
      <c r="AI34" s="143"/>
      <c r="AM34" s="142"/>
      <c r="AN34" s="140"/>
      <c r="AO34" s="1"/>
      <c r="AR34" s="118"/>
      <c r="AS34" s="118"/>
    </row>
    <row r="35" spans="1:45" ht="21" customHeight="1">
      <c r="A35" s="21"/>
      <c r="B35" s="232" t="s">
        <v>162</v>
      </c>
      <c r="C35" s="233"/>
      <c r="D35" s="123" t="s">
        <v>170</v>
      </c>
      <c r="E35" s="116"/>
      <c r="F35" s="116"/>
      <c r="G35" s="189">
        <f>COUNTIF($B$50:$IV$1007,B35)</f>
        <v>0</v>
      </c>
      <c r="H35" s="189"/>
      <c r="I35" s="228" t="s">
        <v>174</v>
      </c>
      <c r="J35" s="229"/>
      <c r="K35" s="123" t="s">
        <v>180</v>
      </c>
      <c r="L35" s="116"/>
      <c r="M35" s="116"/>
      <c r="N35" s="116"/>
      <c r="O35" s="189">
        <f>COUNTIF($B$50:$IV$1007,I35)</f>
        <v>0</v>
      </c>
      <c r="P35" s="189"/>
      <c r="Y35" s="116"/>
      <c r="Z35" s="148"/>
      <c r="AA35" s="116"/>
      <c r="AB35" s="116"/>
      <c r="AC35" s="116"/>
      <c r="AD35" s="116"/>
      <c r="AE35" s="117"/>
      <c r="AF35" s="117"/>
      <c r="AG35" s="58"/>
      <c r="AH35" s="143"/>
      <c r="AI35" s="143"/>
      <c r="AM35" s="142"/>
      <c r="AN35" s="140"/>
      <c r="AO35" s="1"/>
      <c r="AR35" s="118"/>
      <c r="AS35" s="118"/>
    </row>
    <row r="36" spans="1:45" ht="21" customHeight="1">
      <c r="A36" s="21"/>
      <c r="B36" s="116"/>
      <c r="C36" s="152" t="s">
        <v>167</v>
      </c>
      <c r="D36" s="123" t="s">
        <v>171</v>
      </c>
      <c r="E36" s="116"/>
      <c r="F36" s="116"/>
      <c r="G36" s="189">
        <f>COUNTIF($B$50:$IV$1007,C36)</f>
        <v>0</v>
      </c>
      <c r="H36" s="189"/>
      <c r="I36" s="126"/>
      <c r="J36" s="156" t="s">
        <v>175</v>
      </c>
      <c r="K36" s="123" t="s">
        <v>181</v>
      </c>
      <c r="L36" s="116"/>
      <c r="M36" s="116"/>
      <c r="N36" s="116"/>
      <c r="O36" s="189">
        <f>COUNTIF($B$50:$IV$1007,J36)</f>
        <v>0</v>
      </c>
      <c r="P36" s="189"/>
      <c r="Y36" s="116"/>
      <c r="Z36" s="148"/>
      <c r="AA36" s="116"/>
      <c r="AB36" s="116"/>
      <c r="AC36" s="116"/>
      <c r="AD36" s="116"/>
      <c r="AE36" s="117"/>
      <c r="AF36" s="117"/>
      <c r="AG36" s="58"/>
      <c r="AH36" s="143"/>
      <c r="AI36" s="143"/>
      <c r="AM36" s="142"/>
      <c r="AN36" s="140"/>
      <c r="AO36" s="1"/>
      <c r="AS36" s="118"/>
    </row>
    <row r="37" spans="1:45" ht="21" customHeight="1">
      <c r="A37" s="21"/>
      <c r="B37" s="1"/>
      <c r="C37" s="153"/>
      <c r="D37" s="116"/>
      <c r="E37" s="116"/>
      <c r="F37" s="116"/>
      <c r="G37" s="116"/>
      <c r="H37" s="116"/>
      <c r="I37" s="228" t="s">
        <v>176</v>
      </c>
      <c r="J37" s="229"/>
      <c r="K37" s="123" t="s">
        <v>182</v>
      </c>
      <c r="L37" s="116"/>
      <c r="M37" s="116"/>
      <c r="N37" s="116"/>
      <c r="O37" s="189">
        <f>COUNTIF($B$50:$IV$1007,I37)</f>
        <v>0</v>
      </c>
      <c r="P37" s="189"/>
      <c r="Y37" s="116"/>
      <c r="Z37" s="148"/>
      <c r="AA37" s="116"/>
      <c r="AB37" s="116"/>
      <c r="AC37" s="116"/>
      <c r="AD37" s="116"/>
      <c r="AE37" s="117"/>
      <c r="AF37" s="117"/>
      <c r="AG37" s="58"/>
      <c r="AH37" s="143"/>
      <c r="AI37" s="143"/>
      <c r="AM37" s="142"/>
      <c r="AN37" s="140"/>
      <c r="AO37" s="1"/>
      <c r="AS37" s="118"/>
    </row>
    <row r="38" spans="1:41" ht="21" customHeight="1">
      <c r="A38" s="21"/>
      <c r="B38" s="1"/>
      <c r="C38" s="1"/>
      <c r="D38" s="116"/>
      <c r="E38" s="116"/>
      <c r="F38" s="116"/>
      <c r="G38" s="116"/>
      <c r="H38" s="116"/>
      <c r="I38" s="126"/>
      <c r="J38" s="156" t="s">
        <v>177</v>
      </c>
      <c r="K38" s="123" t="s">
        <v>183</v>
      </c>
      <c r="L38" s="116"/>
      <c r="M38" s="116"/>
      <c r="N38" s="116"/>
      <c r="O38" s="189">
        <f>COUNTIF($B$50:$IV$1007,J38)</f>
        <v>0</v>
      </c>
      <c r="P38" s="189"/>
      <c r="Y38" s="116"/>
      <c r="Z38" s="148"/>
      <c r="AA38" s="116"/>
      <c r="AB38" s="116"/>
      <c r="AC38" s="116"/>
      <c r="AD38" s="116"/>
      <c r="AE38" s="117"/>
      <c r="AF38" s="117"/>
      <c r="AG38" s="58"/>
      <c r="AH38" s="143"/>
      <c r="AI38" s="143"/>
      <c r="AM38" s="142"/>
      <c r="AN38" s="140"/>
      <c r="AO38" s="1"/>
    </row>
    <row r="39" spans="1:41" ht="21" customHeight="1" thickBot="1">
      <c r="A39" s="144"/>
      <c r="B39" s="145"/>
      <c r="C39" s="145"/>
      <c r="D39" s="149"/>
      <c r="E39" s="149"/>
      <c r="F39" s="149"/>
      <c r="G39" s="149"/>
      <c r="H39" s="149"/>
      <c r="I39" s="149"/>
      <c r="J39" s="155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50"/>
      <c r="AA39" s="149"/>
      <c r="AB39" s="149"/>
      <c r="AC39" s="149"/>
      <c r="AD39" s="149"/>
      <c r="AE39" s="146"/>
      <c r="AF39" s="147"/>
      <c r="AG39" s="58"/>
      <c r="AH39" s="143"/>
      <c r="AI39" s="143"/>
      <c r="AM39" s="142"/>
      <c r="AN39" s="140"/>
      <c r="AO39" s="1"/>
    </row>
    <row r="40" spans="1:40" ht="21" customHeight="1">
      <c r="A40" s="21"/>
      <c r="B40" s="25" t="s">
        <v>93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W40" s="1"/>
      <c r="X40" s="1"/>
      <c r="Y40" s="59"/>
      <c r="Z40" s="59"/>
      <c r="AA40" s="59"/>
      <c r="AB40" s="59"/>
      <c r="AC40" s="59"/>
      <c r="AD40" s="59"/>
      <c r="AE40" s="59"/>
      <c r="AF40" s="44"/>
      <c r="AG40" s="96"/>
      <c r="AH40" s="44"/>
      <c r="AI40" s="44"/>
      <c r="AN40" s="50"/>
    </row>
    <row r="41" spans="1:40" ht="21" customHeight="1">
      <c r="A41" s="2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56" t="s">
        <v>92</v>
      </c>
      <c r="R41" s="1"/>
      <c r="S41" s="1"/>
      <c r="T41" s="1"/>
      <c r="U41" s="1"/>
      <c r="V41" s="1"/>
      <c r="W41" s="1"/>
      <c r="Y41" s="59"/>
      <c r="Z41" s="59"/>
      <c r="AA41" s="59"/>
      <c r="AB41" s="59"/>
      <c r="AC41" s="59"/>
      <c r="AD41" s="59"/>
      <c r="AE41" s="59"/>
      <c r="AF41" s="44"/>
      <c r="AG41" s="96"/>
      <c r="AN41" s="50"/>
    </row>
    <row r="42" spans="1:40" ht="21" customHeight="1">
      <c r="A42" s="21"/>
      <c r="B42" s="202" t="s">
        <v>132</v>
      </c>
      <c r="C42" s="174"/>
      <c r="D42" s="1" t="s">
        <v>30</v>
      </c>
      <c r="E42" s="1"/>
      <c r="F42" s="1"/>
      <c r="G42" s="6">
        <f aca="true" t="shared" si="8" ref="G42:G47">COUNTIF($B$50:$IV$1007,B42)</f>
        <v>0</v>
      </c>
      <c r="H42" s="114"/>
      <c r="I42" s="192" t="s">
        <v>13</v>
      </c>
      <c r="J42" s="174"/>
      <c r="K42" s="1" t="s">
        <v>33</v>
      </c>
      <c r="L42" s="1"/>
      <c r="M42" s="1"/>
      <c r="O42" s="6">
        <f aca="true" t="shared" si="9" ref="O42:O47">COUNTIF($B$50:$IV$1007,I42)</f>
        <v>0</v>
      </c>
      <c r="P42" s="114"/>
      <c r="Q42" s="171" t="s">
        <v>14</v>
      </c>
      <c r="R42" s="172"/>
      <c r="S42" s="1" t="s">
        <v>36</v>
      </c>
      <c r="T42" s="1"/>
      <c r="U42" s="1"/>
      <c r="V42" s="1"/>
      <c r="W42" s="6">
        <f>COUNTIF($B$50:$IV$1007,Q42)</f>
        <v>0</v>
      </c>
      <c r="X42" s="114"/>
      <c r="Y42" s="171" t="s">
        <v>94</v>
      </c>
      <c r="Z42" s="172"/>
      <c r="AA42" s="134" t="s">
        <v>134</v>
      </c>
      <c r="AB42" s="1"/>
      <c r="AC42" s="1"/>
      <c r="AD42" s="1"/>
      <c r="AE42" s="6">
        <f aca="true" t="shared" si="10" ref="AE42:AE48">COUNTIF($B$50:$IV$1007,Y42)</f>
        <v>0</v>
      </c>
      <c r="AF42" s="44"/>
      <c r="AG42" s="96"/>
      <c r="AN42" s="50"/>
    </row>
    <row r="43" spans="1:40" ht="21" customHeight="1">
      <c r="A43" s="21"/>
      <c r="B43" s="241" t="s">
        <v>113</v>
      </c>
      <c r="C43" s="198"/>
      <c r="D43" s="1" t="s">
        <v>115</v>
      </c>
      <c r="E43" s="1"/>
      <c r="F43" s="1"/>
      <c r="G43" s="6">
        <f t="shared" si="8"/>
        <v>0</v>
      </c>
      <c r="H43" s="114"/>
      <c r="I43" s="230" t="s">
        <v>120</v>
      </c>
      <c r="J43" s="231"/>
      <c r="K43" s="1" t="s">
        <v>119</v>
      </c>
      <c r="L43" s="1"/>
      <c r="M43" s="1"/>
      <c r="O43" s="6">
        <f t="shared" si="9"/>
        <v>0</v>
      </c>
      <c r="P43" s="6"/>
      <c r="Q43" s="105"/>
      <c r="R43" s="170" t="s">
        <v>199</v>
      </c>
      <c r="S43" s="1" t="s">
        <v>37</v>
      </c>
      <c r="T43" s="1"/>
      <c r="U43" s="1"/>
      <c r="V43" s="1"/>
      <c r="W43" s="6">
        <f>COUNTIF($B$50:$IV$1007,R43)</f>
        <v>0</v>
      </c>
      <c r="X43" s="114"/>
      <c r="Y43" s="187" t="s">
        <v>131</v>
      </c>
      <c r="Z43" s="188"/>
      <c r="AA43" s="1" t="s">
        <v>135</v>
      </c>
      <c r="AB43" s="1"/>
      <c r="AC43" s="1"/>
      <c r="AD43" s="1"/>
      <c r="AE43" s="6">
        <f t="shared" si="10"/>
        <v>0</v>
      </c>
      <c r="AF43" s="44"/>
      <c r="AG43" s="96"/>
      <c r="AI43" s="44"/>
      <c r="AN43" s="50"/>
    </row>
    <row r="44" spans="1:40" ht="21" customHeight="1">
      <c r="A44" s="21"/>
      <c r="B44" s="224" t="s">
        <v>11</v>
      </c>
      <c r="C44" s="225"/>
      <c r="D44" s="1" t="s">
        <v>31</v>
      </c>
      <c r="E44" s="1"/>
      <c r="F44" s="1"/>
      <c r="G44" s="6">
        <f t="shared" si="8"/>
        <v>0</v>
      </c>
      <c r="H44" s="114"/>
      <c r="I44" s="236" t="s">
        <v>69</v>
      </c>
      <c r="J44" s="237"/>
      <c r="K44" s="44" t="s">
        <v>66</v>
      </c>
      <c r="L44" s="1"/>
      <c r="N44" s="1"/>
      <c r="O44" s="6">
        <f t="shared" si="9"/>
        <v>0</v>
      </c>
      <c r="P44" s="114"/>
      <c r="Q44" s="187" t="s">
        <v>100</v>
      </c>
      <c r="R44" s="188"/>
      <c r="S44" s="1" t="s">
        <v>98</v>
      </c>
      <c r="T44" s="1"/>
      <c r="U44" s="1"/>
      <c r="V44" s="1"/>
      <c r="W44" s="6">
        <f>COUNTIF($B$50:$IV$1007,Q44)</f>
        <v>0</v>
      </c>
      <c r="X44" s="114"/>
      <c r="Y44" s="185" t="s">
        <v>130</v>
      </c>
      <c r="Z44" s="186"/>
      <c r="AA44" s="105" t="s">
        <v>136</v>
      </c>
      <c r="AB44" s="1"/>
      <c r="AC44" s="1"/>
      <c r="AD44" s="1"/>
      <c r="AE44" s="6">
        <f t="shared" si="10"/>
        <v>0</v>
      </c>
      <c r="AG44" s="58"/>
      <c r="AN44" s="50"/>
    </row>
    <row r="45" spans="1:40" ht="21" customHeight="1">
      <c r="A45" s="21"/>
      <c r="B45" s="242" t="s">
        <v>114</v>
      </c>
      <c r="C45" s="198"/>
      <c r="D45" s="1" t="s">
        <v>116</v>
      </c>
      <c r="E45" s="1"/>
      <c r="F45" s="1"/>
      <c r="G45" s="6">
        <f t="shared" si="8"/>
        <v>0</v>
      </c>
      <c r="H45" s="114"/>
      <c r="I45" s="234" t="s">
        <v>67</v>
      </c>
      <c r="J45" s="235"/>
      <c r="K45" s="1" t="s">
        <v>68</v>
      </c>
      <c r="L45" s="1"/>
      <c r="M45" s="1"/>
      <c r="O45" s="6">
        <f t="shared" si="9"/>
        <v>0</v>
      </c>
      <c r="P45" s="6"/>
      <c r="Q45" s="105"/>
      <c r="R45" s="131" t="s">
        <v>147</v>
      </c>
      <c r="S45" s="1" t="s">
        <v>99</v>
      </c>
      <c r="T45" s="1"/>
      <c r="U45" s="1"/>
      <c r="V45" s="1"/>
      <c r="W45" s="6">
        <f>COUNTIF($B$50:$IV$1007,R45)</f>
        <v>0</v>
      </c>
      <c r="X45" s="6"/>
      <c r="Y45" s="180" t="s">
        <v>185</v>
      </c>
      <c r="Z45" s="181"/>
      <c r="AA45" s="123" t="s">
        <v>191</v>
      </c>
      <c r="AB45" s="116"/>
      <c r="AC45" s="116"/>
      <c r="AD45" s="116"/>
      <c r="AE45" s="154">
        <f t="shared" si="10"/>
        <v>0</v>
      </c>
      <c r="AF45" s="154"/>
      <c r="AG45" s="58"/>
      <c r="AN45" s="50"/>
    </row>
    <row r="46" spans="1:41" ht="21" customHeight="1">
      <c r="A46" s="21"/>
      <c r="B46" s="238" t="s">
        <v>12</v>
      </c>
      <c r="C46" s="239"/>
      <c r="D46" s="1" t="s">
        <v>32</v>
      </c>
      <c r="E46" s="1"/>
      <c r="F46" s="1"/>
      <c r="G46" s="6">
        <f t="shared" si="8"/>
        <v>0</v>
      </c>
      <c r="H46" s="114"/>
      <c r="I46" s="194" t="s">
        <v>121</v>
      </c>
      <c r="J46" s="195"/>
      <c r="K46" s="60" t="s">
        <v>133</v>
      </c>
      <c r="L46" s="1"/>
      <c r="M46" s="1"/>
      <c r="N46" s="1"/>
      <c r="O46" s="6">
        <f t="shared" si="9"/>
        <v>0</v>
      </c>
      <c r="P46" s="114"/>
      <c r="Q46" s="185" t="s">
        <v>16</v>
      </c>
      <c r="R46" s="186"/>
      <c r="S46" s="1" t="s">
        <v>90</v>
      </c>
      <c r="T46" s="1"/>
      <c r="U46" s="1"/>
      <c r="V46" s="1"/>
      <c r="W46" s="6">
        <f>COUNTIF($B$50:$IV$1007,Q46)</f>
        <v>0</v>
      </c>
      <c r="X46" s="6"/>
      <c r="Y46" s="182" t="s">
        <v>186</v>
      </c>
      <c r="Z46" s="183"/>
      <c r="AA46" s="123" t="s">
        <v>190</v>
      </c>
      <c r="AB46" s="116"/>
      <c r="AC46" s="116"/>
      <c r="AD46" s="116"/>
      <c r="AE46" s="154">
        <f t="shared" si="10"/>
        <v>0</v>
      </c>
      <c r="AF46" s="154"/>
      <c r="AG46" s="96"/>
      <c r="AN46" s="50"/>
      <c r="AO46" s="169"/>
    </row>
    <row r="47" spans="1:40" ht="21" customHeight="1">
      <c r="A47" s="21"/>
      <c r="B47" s="197" t="s">
        <v>117</v>
      </c>
      <c r="C47" s="198"/>
      <c r="D47" s="1" t="s">
        <v>118</v>
      </c>
      <c r="E47" s="1"/>
      <c r="F47" s="1"/>
      <c r="G47" s="6">
        <f t="shared" si="8"/>
        <v>0</v>
      </c>
      <c r="H47" s="6"/>
      <c r="I47" s="190" t="s">
        <v>128</v>
      </c>
      <c r="J47" s="190"/>
      <c r="K47" s="1" t="s">
        <v>34</v>
      </c>
      <c r="L47" s="1"/>
      <c r="M47" s="1"/>
      <c r="O47" s="6">
        <f t="shared" si="9"/>
        <v>0</v>
      </c>
      <c r="P47" s="6"/>
      <c r="Q47" s="105"/>
      <c r="R47" s="132" t="s">
        <v>148</v>
      </c>
      <c r="S47" s="1" t="s">
        <v>91</v>
      </c>
      <c r="T47" s="1"/>
      <c r="U47" s="1"/>
      <c r="W47" s="6">
        <f>COUNTIF($B$50:$IV$1007,R47)</f>
        <v>0</v>
      </c>
      <c r="X47" s="6"/>
      <c r="Y47" s="228" t="s">
        <v>192</v>
      </c>
      <c r="Z47" s="245"/>
      <c r="AA47" s="123" t="s">
        <v>194</v>
      </c>
      <c r="AB47" s="116"/>
      <c r="AC47" s="116"/>
      <c r="AD47" s="116"/>
      <c r="AE47" s="154">
        <f t="shared" si="10"/>
        <v>0</v>
      </c>
      <c r="AF47" s="154"/>
      <c r="AG47" s="96"/>
      <c r="AN47" s="50"/>
    </row>
    <row r="48" spans="1:40" ht="21" customHeight="1">
      <c r="A48" s="21"/>
      <c r="B48" s="1"/>
      <c r="C48" s="1"/>
      <c r="D48" s="1"/>
      <c r="E48" s="1"/>
      <c r="F48" s="1"/>
      <c r="G48" s="1"/>
      <c r="H48" s="1"/>
      <c r="I48" s="26"/>
      <c r="J48" s="133" t="s">
        <v>149</v>
      </c>
      <c r="K48" s="1" t="s">
        <v>35</v>
      </c>
      <c r="L48" s="1"/>
      <c r="M48" s="1"/>
      <c r="N48" s="1"/>
      <c r="O48" s="6">
        <f>COUNTIF($B$50:$IV$1007,J48)</f>
        <v>0</v>
      </c>
      <c r="P48" s="6"/>
      <c r="Q48" s="1"/>
      <c r="R48" s="1"/>
      <c r="S48" s="1"/>
      <c r="T48" s="1"/>
      <c r="U48" s="1"/>
      <c r="V48" s="1"/>
      <c r="W48" s="1"/>
      <c r="X48" s="1"/>
      <c r="Y48" s="178" t="s">
        <v>193</v>
      </c>
      <c r="Z48" s="179"/>
      <c r="AA48" s="123" t="s">
        <v>195</v>
      </c>
      <c r="AB48" s="116"/>
      <c r="AC48" s="116"/>
      <c r="AD48" s="116"/>
      <c r="AE48" s="154">
        <f t="shared" si="10"/>
        <v>0</v>
      </c>
      <c r="AF48" s="154"/>
      <c r="AG48" s="96"/>
      <c r="AL48" s="1"/>
      <c r="AM48" s="1"/>
      <c r="AN48" s="50"/>
    </row>
    <row r="49" spans="1:40" ht="21" customHeight="1" thickBot="1">
      <c r="A49" s="76"/>
      <c r="B49" s="54"/>
      <c r="C49" s="54"/>
      <c r="D49" s="54"/>
      <c r="E49" s="54"/>
      <c r="F49" s="54"/>
      <c r="G49" s="54"/>
      <c r="H49" s="54"/>
      <c r="I49" s="77"/>
      <c r="J49" s="97"/>
      <c r="K49" s="54"/>
      <c r="L49" s="54"/>
      <c r="M49" s="54"/>
      <c r="N49" s="54"/>
      <c r="O49" s="79"/>
      <c r="P49" s="54"/>
      <c r="Q49" s="54"/>
      <c r="R49" s="54"/>
      <c r="S49" s="54"/>
      <c r="T49" s="54"/>
      <c r="U49" s="54"/>
      <c r="V49" s="54"/>
      <c r="W49" s="54"/>
      <c r="X49" s="54"/>
      <c r="Y49" s="80"/>
      <c r="Z49" s="80"/>
      <c r="AA49" s="80"/>
      <c r="AB49" s="80"/>
      <c r="AC49" s="80"/>
      <c r="AD49" s="80"/>
      <c r="AE49" s="80"/>
      <c r="AF49" s="81"/>
      <c r="AG49" s="82"/>
      <c r="AH49" s="54"/>
      <c r="AI49" s="54"/>
      <c r="AJ49" s="54"/>
      <c r="AK49" s="54"/>
      <c r="AL49" s="54"/>
      <c r="AM49" s="54"/>
      <c r="AN49" s="75"/>
    </row>
    <row r="50" spans="1:40" ht="21" customHeight="1" thickTop="1">
      <c r="A50" s="1"/>
      <c r="B50" s="1"/>
      <c r="C50" s="1"/>
      <c r="D50" s="1"/>
      <c r="E50" s="1"/>
      <c r="F50" s="1"/>
      <c r="G50" s="1"/>
      <c r="H50" s="1"/>
      <c r="I50" s="1"/>
      <c r="J50" s="1"/>
      <c r="O50" s="1"/>
      <c r="P50" s="1"/>
      <c r="Q50" s="1"/>
      <c r="X50" s="1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="109" customFormat="1" ht="21" customHeight="1">
      <c r="A51" s="201">
        <f>A53+3</f>
        <v>21</v>
      </c>
    </row>
    <row r="52" s="109" customFormat="1" ht="21" customHeight="1">
      <c r="A52" s="201"/>
    </row>
    <row r="53" s="109" customFormat="1" ht="21" customHeight="1">
      <c r="A53" s="201">
        <f>A55+3</f>
        <v>18</v>
      </c>
    </row>
    <row r="54" s="109" customFormat="1" ht="21" customHeight="1">
      <c r="A54" s="201"/>
    </row>
    <row r="55" s="109" customFormat="1" ht="21" customHeight="1">
      <c r="A55" s="201">
        <f>A57+3</f>
        <v>15</v>
      </c>
    </row>
    <row r="56" s="109" customFormat="1" ht="21" customHeight="1">
      <c r="A56" s="201"/>
    </row>
    <row r="57" s="109" customFormat="1" ht="21" customHeight="1">
      <c r="A57" s="201">
        <f>A59+3</f>
        <v>12</v>
      </c>
    </row>
    <row r="58" s="109" customFormat="1" ht="21" customHeight="1">
      <c r="A58" s="201"/>
    </row>
    <row r="59" s="109" customFormat="1" ht="21" customHeight="1">
      <c r="A59" s="201">
        <f>A61+3</f>
        <v>9</v>
      </c>
    </row>
    <row r="60" s="109" customFormat="1" ht="21" customHeight="1">
      <c r="A60" s="200"/>
    </row>
    <row r="61" s="109" customFormat="1" ht="21" customHeight="1">
      <c r="A61" s="200">
        <f>A63+3</f>
        <v>6</v>
      </c>
    </row>
    <row r="62" s="109" customFormat="1" ht="21" customHeight="1">
      <c r="A62" s="200"/>
    </row>
    <row r="63" s="109" customFormat="1" ht="21" customHeight="1">
      <c r="A63" s="200">
        <f>A65+3</f>
        <v>3</v>
      </c>
    </row>
    <row r="64" s="109" customFormat="1" ht="21" customHeight="1">
      <c r="A64" s="200"/>
    </row>
    <row r="65" s="109" customFormat="1" ht="21" customHeight="1">
      <c r="A65" s="200">
        <v>0</v>
      </c>
    </row>
    <row r="66" spans="1:256" s="113" customFormat="1" ht="21" customHeight="1">
      <c r="A66" s="200"/>
      <c r="B66" s="141"/>
      <c r="C66" s="41"/>
      <c r="D66" s="8"/>
      <c r="E66" s="41"/>
      <c r="F66" s="8"/>
      <c r="G66" s="41"/>
      <c r="H66" s="8"/>
      <c r="I66" s="41"/>
      <c r="J66" s="8"/>
      <c r="K66" s="41"/>
      <c r="L66" s="8"/>
      <c r="M66" s="41"/>
      <c r="N66" s="8"/>
      <c r="O66" s="41"/>
      <c r="P66" s="8"/>
      <c r="Q66" s="41"/>
      <c r="R66" s="8"/>
      <c r="S66" s="41"/>
      <c r="T66" s="8"/>
      <c r="U66" s="41"/>
      <c r="V66" s="39"/>
      <c r="W66" s="41"/>
      <c r="X66" s="39"/>
      <c r="Y66" s="41"/>
      <c r="Z66" s="39"/>
      <c r="AA66" s="41"/>
      <c r="AB66" s="39"/>
      <c r="AC66" s="41"/>
      <c r="AD66" s="39"/>
      <c r="AE66" s="41"/>
      <c r="AF66" s="39"/>
      <c r="AG66" s="41"/>
      <c r="AH66" s="39"/>
      <c r="AI66" s="41"/>
      <c r="AJ66" s="39"/>
      <c r="AK66" s="111"/>
      <c r="AL66" s="112"/>
      <c r="AM66" s="111"/>
      <c r="AN66" s="112"/>
      <c r="AO66" s="111"/>
      <c r="AP66" s="112"/>
      <c r="AQ66" s="111"/>
      <c r="AR66" s="112"/>
      <c r="AS66" s="112"/>
      <c r="AT66" s="112"/>
      <c r="AU66" s="111"/>
      <c r="AV66" s="112"/>
      <c r="AW66" s="111"/>
      <c r="AX66" s="112"/>
      <c r="AY66" s="111"/>
      <c r="AZ66" s="112"/>
      <c r="BA66" s="111"/>
      <c r="BB66" s="112"/>
      <c r="BC66" s="111"/>
      <c r="BD66" s="112"/>
      <c r="BE66" s="111"/>
      <c r="BF66" s="112"/>
      <c r="BG66" s="111"/>
      <c r="BH66" s="112"/>
      <c r="BI66" s="111"/>
      <c r="BJ66" s="112"/>
      <c r="BK66" s="111"/>
      <c r="BL66" s="112"/>
      <c r="BM66" s="111"/>
      <c r="BN66" s="112"/>
      <c r="BO66" s="111"/>
      <c r="BP66" s="112"/>
      <c r="BQ66" s="111"/>
      <c r="BR66" s="112"/>
      <c r="BS66" s="111"/>
      <c r="BT66" s="112"/>
      <c r="BU66" s="111"/>
      <c r="BV66" s="112"/>
      <c r="BW66" s="111"/>
      <c r="BX66" s="112"/>
      <c r="BY66" s="111"/>
      <c r="BZ66" s="112"/>
      <c r="CA66" s="111"/>
      <c r="CB66" s="112"/>
      <c r="CC66" s="111"/>
      <c r="CD66" s="112"/>
      <c r="CE66" s="111"/>
      <c r="CF66" s="112"/>
      <c r="CG66" s="111"/>
      <c r="CH66" s="112"/>
      <c r="CI66" s="111"/>
      <c r="CJ66" s="112"/>
      <c r="CK66" s="111"/>
      <c r="CL66" s="112"/>
      <c r="CM66" s="111"/>
      <c r="CN66" s="112"/>
      <c r="CO66" s="111"/>
      <c r="CP66" s="112"/>
      <c r="CQ66" s="111"/>
      <c r="CR66" s="112"/>
      <c r="CS66" s="111"/>
      <c r="CT66" s="112"/>
      <c r="CU66" s="111"/>
      <c r="CV66" s="112"/>
      <c r="CW66" s="111"/>
      <c r="CX66" s="112"/>
      <c r="CY66" s="111"/>
      <c r="CZ66" s="112"/>
      <c r="DA66" s="111"/>
      <c r="DB66" s="112"/>
      <c r="DC66" s="111"/>
      <c r="DD66" s="112"/>
      <c r="DE66" s="111"/>
      <c r="DF66" s="112"/>
      <c r="DG66" s="111"/>
      <c r="DH66" s="112"/>
      <c r="DI66" s="111"/>
      <c r="DJ66" s="112"/>
      <c r="DK66" s="111"/>
      <c r="DL66" s="112"/>
      <c r="DM66" s="111"/>
      <c r="DN66" s="112"/>
      <c r="DO66" s="111"/>
      <c r="DP66" s="112"/>
      <c r="DQ66" s="111"/>
      <c r="DR66" s="112"/>
      <c r="DS66" s="111"/>
      <c r="DT66" s="112"/>
      <c r="DU66" s="111"/>
      <c r="DV66" s="112"/>
      <c r="DW66" s="111"/>
      <c r="DX66" s="112"/>
      <c r="DY66" s="111"/>
      <c r="DZ66" s="112"/>
      <c r="EA66" s="111"/>
      <c r="EB66" s="112"/>
      <c r="EC66" s="111"/>
      <c r="ED66" s="112"/>
      <c r="EE66" s="111"/>
      <c r="EF66" s="112"/>
      <c r="EG66" s="111"/>
      <c r="EH66" s="112"/>
      <c r="EI66" s="111"/>
      <c r="EJ66" s="112"/>
      <c r="EK66" s="111"/>
      <c r="EL66" s="112"/>
      <c r="EM66" s="111"/>
      <c r="EN66" s="112"/>
      <c r="EO66" s="111"/>
      <c r="EP66" s="112"/>
      <c r="EQ66" s="111"/>
      <c r="ER66" s="112"/>
      <c r="ES66" s="111"/>
      <c r="ET66" s="112"/>
      <c r="EU66" s="111"/>
      <c r="EV66" s="112"/>
      <c r="EW66" s="111"/>
      <c r="EX66" s="112"/>
      <c r="EY66" s="111"/>
      <c r="EZ66" s="112"/>
      <c r="FA66" s="111"/>
      <c r="FB66" s="112"/>
      <c r="FC66" s="111"/>
      <c r="FD66" s="112"/>
      <c r="FE66" s="111"/>
      <c r="FF66" s="112"/>
      <c r="FG66" s="111"/>
      <c r="FH66" s="112"/>
      <c r="FI66" s="111"/>
      <c r="FJ66" s="112"/>
      <c r="FK66" s="111"/>
      <c r="FL66" s="112"/>
      <c r="FM66" s="111"/>
      <c r="FN66" s="112"/>
      <c r="FO66" s="111"/>
      <c r="FP66" s="112"/>
      <c r="FQ66" s="111"/>
      <c r="FR66" s="112"/>
      <c r="FS66" s="111"/>
      <c r="FT66" s="112"/>
      <c r="FU66" s="111"/>
      <c r="FV66" s="112"/>
      <c r="FW66" s="111"/>
      <c r="FX66" s="112"/>
      <c r="FY66" s="111"/>
      <c r="FZ66" s="112"/>
      <c r="GA66" s="111"/>
      <c r="GB66" s="112"/>
      <c r="GC66" s="111"/>
      <c r="GD66" s="112"/>
      <c r="GE66" s="111"/>
      <c r="GF66" s="112"/>
      <c r="GG66" s="111"/>
      <c r="GH66" s="112"/>
      <c r="GI66" s="111"/>
      <c r="GJ66" s="112"/>
      <c r="GK66" s="111"/>
      <c r="GL66" s="112"/>
      <c r="GM66" s="111"/>
      <c r="GN66" s="112"/>
      <c r="GO66" s="111"/>
      <c r="GP66" s="112"/>
      <c r="GQ66" s="111"/>
      <c r="GR66" s="112"/>
      <c r="GS66" s="111"/>
      <c r="GT66" s="112"/>
      <c r="GU66" s="111"/>
      <c r="GV66" s="112"/>
      <c r="GW66" s="111"/>
      <c r="GX66" s="112"/>
      <c r="GY66" s="111"/>
      <c r="GZ66" s="112"/>
      <c r="HA66" s="111"/>
      <c r="HB66" s="112"/>
      <c r="HC66" s="111"/>
      <c r="HD66" s="112"/>
      <c r="HE66" s="111"/>
      <c r="HF66" s="112"/>
      <c r="HG66" s="111"/>
      <c r="HH66" s="112"/>
      <c r="HI66" s="111"/>
      <c r="HJ66" s="112"/>
      <c r="HK66" s="111"/>
      <c r="HL66" s="112"/>
      <c r="HM66" s="111"/>
      <c r="HN66" s="112"/>
      <c r="HO66" s="111"/>
      <c r="HP66" s="112"/>
      <c r="HQ66" s="111"/>
      <c r="HR66" s="112"/>
      <c r="HS66" s="111"/>
      <c r="HT66" s="112"/>
      <c r="HU66" s="111"/>
      <c r="HV66" s="112"/>
      <c r="HW66" s="111"/>
      <c r="HX66" s="112"/>
      <c r="HY66" s="111"/>
      <c r="HZ66" s="112"/>
      <c r="IA66" s="111"/>
      <c r="IB66" s="112"/>
      <c r="IC66" s="111"/>
      <c r="ID66" s="112"/>
      <c r="IE66" s="111"/>
      <c r="IF66" s="112"/>
      <c r="IG66" s="111"/>
      <c r="IH66" s="112"/>
      <c r="II66" s="111"/>
      <c r="IJ66" s="112"/>
      <c r="IK66" s="111"/>
      <c r="IL66" s="112"/>
      <c r="IM66" s="111"/>
      <c r="IN66" s="112"/>
      <c r="IO66" s="111"/>
      <c r="IP66" s="112"/>
      <c r="IQ66" s="111"/>
      <c r="IR66" s="112"/>
      <c r="IS66" s="111"/>
      <c r="IT66" s="112"/>
      <c r="IU66" s="111"/>
      <c r="IV66" s="112"/>
    </row>
    <row r="67" spans="1:256" s="70" customFormat="1" ht="21" customHeight="1">
      <c r="A67" s="93">
        <v>0</v>
      </c>
      <c r="B67" s="2" t="s">
        <v>2</v>
      </c>
      <c r="C67" s="69">
        <f>A67+46.5/12</f>
        <v>3.875</v>
      </c>
      <c r="D67" s="69" t="s">
        <v>2</v>
      </c>
      <c r="E67" s="69">
        <f>C67+46.5/12</f>
        <v>7.75</v>
      </c>
      <c r="F67" s="69" t="s">
        <v>2</v>
      </c>
      <c r="G67" s="69">
        <f>E67+46.5/12</f>
        <v>11.625</v>
      </c>
      <c r="H67" s="69" t="s">
        <v>2</v>
      </c>
      <c r="I67" s="69">
        <f>G67+46.5/12</f>
        <v>15.5</v>
      </c>
      <c r="J67" s="69" t="s">
        <v>2</v>
      </c>
      <c r="K67" s="69">
        <f>I67+46.5/12</f>
        <v>19.375</v>
      </c>
      <c r="L67" s="69" t="s">
        <v>2</v>
      </c>
      <c r="M67" s="69">
        <f>K67+46.5/12</f>
        <v>23.25</v>
      </c>
      <c r="N67" s="69" t="s">
        <v>2</v>
      </c>
      <c r="O67" s="69">
        <f>M67+46.5/12</f>
        <v>27.125</v>
      </c>
      <c r="P67" s="69" t="s">
        <v>2</v>
      </c>
      <c r="Q67" s="69">
        <f>O67+46.5/12</f>
        <v>31</v>
      </c>
      <c r="R67" s="69" t="s">
        <v>2</v>
      </c>
      <c r="S67" s="69">
        <f>Q67+46.5/12</f>
        <v>34.875</v>
      </c>
      <c r="T67" s="69" t="s">
        <v>2</v>
      </c>
      <c r="U67" s="69">
        <f>S67+46.5/12</f>
        <v>38.75</v>
      </c>
      <c r="V67" s="69" t="s">
        <v>2</v>
      </c>
      <c r="W67" s="69">
        <f>U67+46.5/12</f>
        <v>42.625</v>
      </c>
      <c r="X67" s="69" t="s">
        <v>2</v>
      </c>
      <c r="Y67" s="69">
        <f>W67+46.5/12</f>
        <v>46.5</v>
      </c>
      <c r="Z67" s="69" t="s">
        <v>2</v>
      </c>
      <c r="AA67" s="69">
        <f>Y67+46.5/12</f>
        <v>50.375</v>
      </c>
      <c r="AB67" s="69" t="s">
        <v>2</v>
      </c>
      <c r="AC67" s="69">
        <f>AA67+46.5/12</f>
        <v>54.25</v>
      </c>
      <c r="AD67" s="69" t="s">
        <v>2</v>
      </c>
      <c r="AE67" s="69">
        <f>AC67+46.5/12</f>
        <v>58.125</v>
      </c>
      <c r="AF67" s="69" t="s">
        <v>2</v>
      </c>
      <c r="AG67" s="69">
        <f>AE67+46.5/12</f>
        <v>62</v>
      </c>
      <c r="AH67" s="69" t="s">
        <v>2</v>
      </c>
      <c r="AI67" s="69">
        <f>AG67+46.5/12</f>
        <v>65.875</v>
      </c>
      <c r="AJ67" s="69" t="s">
        <v>2</v>
      </c>
      <c r="AK67" s="69">
        <f>AI67+46.5/12</f>
        <v>69.75</v>
      </c>
      <c r="AL67" s="69" t="s">
        <v>2</v>
      </c>
      <c r="AM67" s="69">
        <f>AK67+46.5/12</f>
        <v>73.625</v>
      </c>
      <c r="AN67" s="69" t="s">
        <v>2</v>
      </c>
      <c r="AO67" s="69">
        <f>AM67+46.5/12</f>
        <v>77.5</v>
      </c>
      <c r="AP67" s="69" t="s">
        <v>2</v>
      </c>
      <c r="AQ67" s="69">
        <f>AO67+46.5/12</f>
        <v>81.375</v>
      </c>
      <c r="AR67" s="69" t="s">
        <v>2</v>
      </c>
      <c r="AS67" s="69">
        <f>AQ67+46.5/12</f>
        <v>85.25</v>
      </c>
      <c r="AT67" s="69" t="s">
        <v>2</v>
      </c>
      <c r="AU67" s="69">
        <f>AS67+46.5/12</f>
        <v>89.125</v>
      </c>
      <c r="AV67" s="69" t="s">
        <v>2</v>
      </c>
      <c r="AW67" s="69">
        <f>AU67+46.5/12</f>
        <v>93</v>
      </c>
      <c r="AX67" s="69" t="s">
        <v>2</v>
      </c>
      <c r="AY67" s="69">
        <f>AW67+46.5/12</f>
        <v>96.875</v>
      </c>
      <c r="AZ67" s="69" t="s">
        <v>2</v>
      </c>
      <c r="BA67" s="68">
        <f>AY67+46.5/12</f>
        <v>100.75</v>
      </c>
      <c r="BB67" s="68" t="s">
        <v>2</v>
      </c>
      <c r="BC67" s="68">
        <f>BA67+46.5/12</f>
        <v>104.625</v>
      </c>
      <c r="BD67" s="68" t="s">
        <v>2</v>
      </c>
      <c r="BE67" s="68">
        <f>BC67+46.5/12</f>
        <v>108.5</v>
      </c>
      <c r="BF67" s="68" t="s">
        <v>2</v>
      </c>
      <c r="BG67" s="68">
        <f>BE67+46.5/12</f>
        <v>112.375</v>
      </c>
      <c r="BH67" s="68" t="s">
        <v>2</v>
      </c>
      <c r="BI67" s="68">
        <f>BG67+46.5/12</f>
        <v>116.25</v>
      </c>
      <c r="BJ67" s="68" t="s">
        <v>2</v>
      </c>
      <c r="BK67" s="68">
        <f>BI67+46.5/12</f>
        <v>120.125</v>
      </c>
      <c r="BL67" s="68" t="s">
        <v>2</v>
      </c>
      <c r="BM67" s="68">
        <f>BK67+46.5/12</f>
        <v>124</v>
      </c>
      <c r="BN67" s="68" t="s">
        <v>2</v>
      </c>
      <c r="BO67" s="68">
        <f>BM67+46.5/12</f>
        <v>127.875</v>
      </c>
      <c r="BP67" s="68" t="s">
        <v>2</v>
      </c>
      <c r="BQ67" s="68">
        <f>BO67+46.5/12</f>
        <v>131.75</v>
      </c>
      <c r="BR67" s="68" t="s">
        <v>2</v>
      </c>
      <c r="BS67" s="68">
        <f>BQ67+46.5/12</f>
        <v>135.625</v>
      </c>
      <c r="BT67" s="68" t="s">
        <v>2</v>
      </c>
      <c r="BU67" s="68">
        <f>BS67+46.5/12</f>
        <v>139.5</v>
      </c>
      <c r="BV67" s="68" t="s">
        <v>2</v>
      </c>
      <c r="BW67" s="68">
        <f>BU67+46.5/12</f>
        <v>143.375</v>
      </c>
      <c r="BX67" s="68" t="s">
        <v>2</v>
      </c>
      <c r="BY67" s="68">
        <f>BW67+46.5/12</f>
        <v>147.25</v>
      </c>
      <c r="BZ67" s="68" t="s">
        <v>2</v>
      </c>
      <c r="CA67" s="68">
        <f>BY67+46.5/12</f>
        <v>151.125</v>
      </c>
      <c r="CB67" s="68" t="s">
        <v>2</v>
      </c>
      <c r="CC67" s="68">
        <f>CA67+46.5/12</f>
        <v>155</v>
      </c>
      <c r="CD67" s="68" t="s">
        <v>2</v>
      </c>
      <c r="CE67" s="68">
        <f>CC67+46.5/12</f>
        <v>158.875</v>
      </c>
      <c r="CF67" s="68" t="s">
        <v>2</v>
      </c>
      <c r="CG67" s="68">
        <f>CE67+46.5/12</f>
        <v>162.75</v>
      </c>
      <c r="CH67" s="68" t="s">
        <v>2</v>
      </c>
      <c r="CI67" s="68">
        <f>CG67+46.5/12</f>
        <v>166.625</v>
      </c>
      <c r="CJ67" s="68" t="s">
        <v>2</v>
      </c>
      <c r="CK67" s="68">
        <f>CI67+46.5/12</f>
        <v>170.5</v>
      </c>
      <c r="CL67" s="68" t="s">
        <v>2</v>
      </c>
      <c r="CM67" s="68">
        <f>CK67+46.5/12</f>
        <v>174.375</v>
      </c>
      <c r="CN67" s="68" t="s">
        <v>2</v>
      </c>
      <c r="CO67" s="68">
        <f>CM67+46.5/12</f>
        <v>178.25</v>
      </c>
      <c r="CP67" s="68" t="s">
        <v>2</v>
      </c>
      <c r="CQ67" s="68">
        <f>CO67+46.5/12</f>
        <v>182.125</v>
      </c>
      <c r="CR67" s="68" t="s">
        <v>2</v>
      </c>
      <c r="CS67" s="68">
        <f>CQ67+46.5/12</f>
        <v>186</v>
      </c>
      <c r="CT67" s="68" t="s">
        <v>2</v>
      </c>
      <c r="CU67" s="68">
        <f>CS67+46.5/12</f>
        <v>189.875</v>
      </c>
      <c r="CV67" s="68" t="s">
        <v>2</v>
      </c>
      <c r="CW67" s="68">
        <f>CU67+46.5/12</f>
        <v>193.75</v>
      </c>
      <c r="CX67" s="68" t="s">
        <v>2</v>
      </c>
      <c r="CY67" s="68">
        <f>CW67+46.5/12</f>
        <v>197.625</v>
      </c>
      <c r="CZ67" s="68" t="s">
        <v>2</v>
      </c>
      <c r="DA67" s="68">
        <f>CY67+46.5/12</f>
        <v>201.5</v>
      </c>
      <c r="DB67" s="68" t="s">
        <v>2</v>
      </c>
      <c r="DC67" s="68">
        <f>DA67+46.5/12</f>
        <v>205.375</v>
      </c>
      <c r="DD67" s="68" t="s">
        <v>2</v>
      </c>
      <c r="DE67" s="68">
        <f>DC67+46.5/12</f>
        <v>209.25</v>
      </c>
      <c r="DF67" s="68" t="s">
        <v>2</v>
      </c>
      <c r="DG67" s="68">
        <f>DE67+46.5/12</f>
        <v>213.125</v>
      </c>
      <c r="DH67" s="68" t="s">
        <v>2</v>
      </c>
      <c r="DI67" s="68">
        <f>DG67+46.5/12</f>
        <v>217</v>
      </c>
      <c r="DJ67" s="68" t="s">
        <v>2</v>
      </c>
      <c r="DK67" s="68">
        <f>DI67+46.5/12</f>
        <v>220.875</v>
      </c>
      <c r="DL67" s="68" t="s">
        <v>2</v>
      </c>
      <c r="DM67" s="68">
        <f>DK67+46.5/12</f>
        <v>224.75</v>
      </c>
      <c r="DN67" s="68" t="s">
        <v>2</v>
      </c>
      <c r="DO67" s="68">
        <f>DM67+46.5/12</f>
        <v>228.625</v>
      </c>
      <c r="DP67" s="68" t="s">
        <v>2</v>
      </c>
      <c r="DQ67" s="68">
        <f>DO67+46.5/12</f>
        <v>232.5</v>
      </c>
      <c r="DR67" s="68" t="s">
        <v>2</v>
      </c>
      <c r="DS67" s="68">
        <f>DQ67+46.5/12</f>
        <v>236.375</v>
      </c>
      <c r="DT67" s="68" t="s">
        <v>2</v>
      </c>
      <c r="DU67" s="68">
        <f>DS67+46.5/12</f>
        <v>240.25</v>
      </c>
      <c r="DV67" s="68" t="s">
        <v>2</v>
      </c>
      <c r="DW67" s="68">
        <f>DU67+46.5/12</f>
        <v>244.125</v>
      </c>
      <c r="DX67" s="68" t="s">
        <v>2</v>
      </c>
      <c r="DY67" s="68">
        <f>DW67+46.5/12</f>
        <v>248</v>
      </c>
      <c r="DZ67" s="68" t="s">
        <v>2</v>
      </c>
      <c r="EA67" s="68">
        <f>DY67+46.5/12</f>
        <v>251.875</v>
      </c>
      <c r="EB67" s="68" t="s">
        <v>2</v>
      </c>
      <c r="EC67" s="68">
        <f>EA67+46.5/12</f>
        <v>255.75</v>
      </c>
      <c r="ED67" s="68" t="s">
        <v>2</v>
      </c>
      <c r="EE67" s="68">
        <f>EC67+46.5/12</f>
        <v>259.625</v>
      </c>
      <c r="EF67" s="68" t="s">
        <v>2</v>
      </c>
      <c r="EG67" s="68">
        <f>EE67+46.5/12</f>
        <v>263.5</v>
      </c>
      <c r="EH67" s="68" t="s">
        <v>2</v>
      </c>
      <c r="EI67" s="68">
        <f>EG67+46.5/12</f>
        <v>267.375</v>
      </c>
      <c r="EJ67" s="68" t="s">
        <v>2</v>
      </c>
      <c r="EK67" s="68">
        <f>EI67+46.5/12</f>
        <v>271.25</v>
      </c>
      <c r="EL67" s="68" t="s">
        <v>2</v>
      </c>
      <c r="EM67" s="68">
        <f>EK67+46.5/12</f>
        <v>275.125</v>
      </c>
      <c r="EN67" s="68" t="s">
        <v>2</v>
      </c>
      <c r="EO67" s="68">
        <f>EM67+46.5/12</f>
        <v>279</v>
      </c>
      <c r="EP67" s="68" t="s">
        <v>2</v>
      </c>
      <c r="EQ67" s="68">
        <f>EO67+46.5/12</f>
        <v>282.875</v>
      </c>
      <c r="ER67" s="68" t="s">
        <v>2</v>
      </c>
      <c r="ES67" s="68">
        <f>EQ67+46.5/12</f>
        <v>286.75</v>
      </c>
      <c r="ET67" s="68" t="s">
        <v>2</v>
      </c>
      <c r="EU67" s="68">
        <f>ES67+46.5/12</f>
        <v>290.625</v>
      </c>
      <c r="EV67" s="68" t="s">
        <v>2</v>
      </c>
      <c r="EW67" s="68">
        <f>EU67+46.5/12</f>
        <v>294.5</v>
      </c>
      <c r="EX67" s="68" t="s">
        <v>2</v>
      </c>
      <c r="EY67" s="68">
        <f>EW67+46.5/12</f>
        <v>298.375</v>
      </c>
      <c r="EZ67" s="68" t="s">
        <v>2</v>
      </c>
      <c r="FA67" s="68">
        <f>EY67+46.5/12</f>
        <v>302.25</v>
      </c>
      <c r="FB67" s="68" t="s">
        <v>2</v>
      </c>
      <c r="FC67" s="68">
        <f>FA67+46.5/12</f>
        <v>306.125</v>
      </c>
      <c r="FD67" s="68" t="s">
        <v>2</v>
      </c>
      <c r="FE67" s="68">
        <f>FC67+46.5/12</f>
        <v>310</v>
      </c>
      <c r="FF67" s="68" t="s">
        <v>2</v>
      </c>
      <c r="FG67" s="68">
        <f>FE67+46.5/12</f>
        <v>313.875</v>
      </c>
      <c r="FH67" s="68" t="s">
        <v>2</v>
      </c>
      <c r="FI67" s="68">
        <f>FG67+46.5/12</f>
        <v>317.75</v>
      </c>
      <c r="FJ67" s="68" t="s">
        <v>2</v>
      </c>
      <c r="FK67" s="68">
        <f>FI67+46.5/12</f>
        <v>321.625</v>
      </c>
      <c r="FL67" s="68" t="s">
        <v>2</v>
      </c>
      <c r="FM67" s="68">
        <f>FK67+46.5/12</f>
        <v>325.5</v>
      </c>
      <c r="FN67" s="68" t="s">
        <v>2</v>
      </c>
      <c r="FO67" s="68">
        <f>FM67+46.5/12</f>
        <v>329.375</v>
      </c>
      <c r="FP67" s="68" t="s">
        <v>2</v>
      </c>
      <c r="FQ67" s="68">
        <f>FO67+46.5/12</f>
        <v>333.25</v>
      </c>
      <c r="FR67" s="68" t="s">
        <v>2</v>
      </c>
      <c r="FS67" s="68">
        <f>FQ67+46.5/12</f>
        <v>337.125</v>
      </c>
      <c r="FT67" s="68" t="s">
        <v>2</v>
      </c>
      <c r="FU67" s="68">
        <f>FS67+46.5/12</f>
        <v>341</v>
      </c>
      <c r="FV67" s="68" t="s">
        <v>2</v>
      </c>
      <c r="FW67" s="68">
        <f>FU67+46.5/12</f>
        <v>344.875</v>
      </c>
      <c r="FX67" s="68" t="s">
        <v>2</v>
      </c>
      <c r="FY67" s="68">
        <f>FW67+46.5/12</f>
        <v>348.75</v>
      </c>
      <c r="FZ67" s="68" t="s">
        <v>2</v>
      </c>
      <c r="GA67" s="68">
        <f>FY67+46.5/12</f>
        <v>352.625</v>
      </c>
      <c r="GB67" s="68" t="s">
        <v>2</v>
      </c>
      <c r="GC67" s="68">
        <f>GA67+46.5/12</f>
        <v>356.5</v>
      </c>
      <c r="GD67" s="68" t="s">
        <v>2</v>
      </c>
      <c r="GE67" s="68">
        <f>GC67+46.5/12</f>
        <v>360.375</v>
      </c>
      <c r="GF67" s="68" t="s">
        <v>2</v>
      </c>
      <c r="GG67" s="68">
        <f>GE67+46.5/12</f>
        <v>364.25</v>
      </c>
      <c r="GH67" s="68" t="s">
        <v>2</v>
      </c>
      <c r="GI67" s="68">
        <f>GG67+46.5/12</f>
        <v>368.125</v>
      </c>
      <c r="GJ67" s="68" t="s">
        <v>2</v>
      </c>
      <c r="GK67" s="68">
        <f>GI67+46.5/12</f>
        <v>372</v>
      </c>
      <c r="GL67" s="68" t="s">
        <v>2</v>
      </c>
      <c r="GM67" s="68">
        <f>GK67+46.5/12</f>
        <v>375.875</v>
      </c>
      <c r="GN67" s="68" t="s">
        <v>2</v>
      </c>
      <c r="GO67" s="68">
        <f>GM67+46.5/12</f>
        <v>379.75</v>
      </c>
      <c r="GP67" s="68" t="s">
        <v>2</v>
      </c>
      <c r="GQ67" s="68">
        <f>GO67+46.5/12</f>
        <v>383.625</v>
      </c>
      <c r="GR67" s="68" t="s">
        <v>2</v>
      </c>
      <c r="GS67" s="68">
        <f>GQ67+46.5/12</f>
        <v>387.5</v>
      </c>
      <c r="GT67" s="68" t="s">
        <v>2</v>
      </c>
      <c r="GU67" s="68">
        <f>GS67+46.5/12</f>
        <v>391.375</v>
      </c>
      <c r="GV67" s="68" t="s">
        <v>2</v>
      </c>
      <c r="GW67" s="68">
        <f>GU67+46.5/12</f>
        <v>395.25</v>
      </c>
      <c r="GX67" s="68" t="s">
        <v>2</v>
      </c>
      <c r="GY67" s="68">
        <f>GW67+46.5/12</f>
        <v>399.125</v>
      </c>
      <c r="GZ67" s="68" t="s">
        <v>2</v>
      </c>
      <c r="HA67" s="68">
        <f>GY67+46.5/12</f>
        <v>403</v>
      </c>
      <c r="HB67" s="68" t="s">
        <v>2</v>
      </c>
      <c r="HC67" s="68">
        <f>HA67+46.5/12</f>
        <v>406.875</v>
      </c>
      <c r="HD67" s="68" t="s">
        <v>2</v>
      </c>
      <c r="HE67" s="68">
        <f>HC67+46.5/12</f>
        <v>410.75</v>
      </c>
      <c r="HF67" s="68" t="s">
        <v>2</v>
      </c>
      <c r="HG67" s="68">
        <f>HE67+46.5/12</f>
        <v>414.625</v>
      </c>
      <c r="HH67" s="68" t="s">
        <v>2</v>
      </c>
      <c r="HI67" s="68">
        <f>HG67+46.5/12</f>
        <v>418.5</v>
      </c>
      <c r="HJ67" s="68" t="s">
        <v>2</v>
      </c>
      <c r="HK67" s="68">
        <f>HI67+46.5/12</f>
        <v>422.375</v>
      </c>
      <c r="HL67" s="68" t="s">
        <v>2</v>
      </c>
      <c r="HM67" s="68">
        <f>HK67+46.5/12</f>
        <v>426.25</v>
      </c>
      <c r="HN67" s="68" t="s">
        <v>2</v>
      </c>
      <c r="HO67" s="68">
        <f>HM67+46.5/12</f>
        <v>430.125</v>
      </c>
      <c r="HP67" s="68" t="s">
        <v>2</v>
      </c>
      <c r="HQ67" s="68">
        <f>HO67+46.5/12</f>
        <v>434</v>
      </c>
      <c r="HR67" s="68" t="s">
        <v>2</v>
      </c>
      <c r="HS67" s="68">
        <f>HQ67+46.5/12</f>
        <v>437.875</v>
      </c>
      <c r="HT67" s="68" t="s">
        <v>2</v>
      </c>
      <c r="HU67" s="68">
        <f>HS67+46.5/12</f>
        <v>441.75</v>
      </c>
      <c r="HV67" s="68" t="s">
        <v>2</v>
      </c>
      <c r="HW67" s="68">
        <f>HU67+46.5/12</f>
        <v>445.625</v>
      </c>
      <c r="HX67" s="68" t="s">
        <v>2</v>
      </c>
      <c r="HY67" s="68">
        <f>HW67+46.5/12</f>
        <v>449.5</v>
      </c>
      <c r="HZ67" s="68" t="s">
        <v>2</v>
      </c>
      <c r="IA67" s="68">
        <f>HY67+46.5/12</f>
        <v>453.375</v>
      </c>
      <c r="IB67" s="68" t="s">
        <v>2</v>
      </c>
      <c r="IC67" s="68">
        <f>IA67+46.5/12</f>
        <v>457.25</v>
      </c>
      <c r="ID67" s="68" t="s">
        <v>2</v>
      </c>
      <c r="IE67" s="68">
        <f>IC67+46.5/12</f>
        <v>461.125</v>
      </c>
      <c r="IF67" s="68" t="s">
        <v>2</v>
      </c>
      <c r="IG67" s="68">
        <f>IE67+46.5/12</f>
        <v>465</v>
      </c>
      <c r="IH67" s="68" t="s">
        <v>2</v>
      </c>
      <c r="II67" s="68">
        <f>IG67+46.5/12</f>
        <v>468.875</v>
      </c>
      <c r="IJ67" s="68" t="s">
        <v>2</v>
      </c>
      <c r="IK67" s="68">
        <f>II67+46.5/12</f>
        <v>472.75</v>
      </c>
      <c r="IL67" s="68" t="s">
        <v>2</v>
      </c>
      <c r="IM67" s="68">
        <f>IK67+46.5/12</f>
        <v>476.625</v>
      </c>
      <c r="IN67" s="68" t="s">
        <v>2</v>
      </c>
      <c r="IO67" s="68">
        <f>IM67+46.5/12</f>
        <v>480.5</v>
      </c>
      <c r="IP67" s="68" t="s">
        <v>2</v>
      </c>
      <c r="IQ67" s="68">
        <f>IO67+46.5/12</f>
        <v>484.375</v>
      </c>
      <c r="IR67" s="68" t="s">
        <v>2</v>
      </c>
      <c r="IS67" s="68">
        <f>IQ67+46.5/12</f>
        <v>488.25</v>
      </c>
      <c r="IT67" s="68" t="s">
        <v>2</v>
      </c>
      <c r="IU67" s="68">
        <f>IS67+46.5/12</f>
        <v>492.125</v>
      </c>
      <c r="IV67" s="68" t="s">
        <v>2</v>
      </c>
    </row>
    <row r="68" spans="1:39" ht="21" customHeight="1">
      <c r="A68" s="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256" ht="21" customHeight="1">
      <c r="A69" s="201" t="s">
        <v>39</v>
      </c>
      <c r="B69" s="109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09"/>
      <c r="FT69" s="109"/>
      <c r="FU69" s="109"/>
      <c r="FV69" s="109"/>
      <c r="FW69" s="109"/>
      <c r="FX69" s="109"/>
      <c r="FY69" s="109"/>
      <c r="FZ69" s="109"/>
      <c r="GA69" s="109"/>
      <c r="GB69" s="109"/>
      <c r="GC69" s="109"/>
      <c r="GD69" s="109"/>
      <c r="GE69" s="109"/>
      <c r="GF69" s="109"/>
      <c r="GG69" s="109"/>
      <c r="GH69" s="109"/>
      <c r="GI69" s="109"/>
      <c r="GJ69" s="109"/>
      <c r="GK69" s="109"/>
      <c r="GL69" s="109"/>
      <c r="GM69" s="109"/>
      <c r="GN69" s="109"/>
      <c r="GO69" s="109"/>
      <c r="GP69" s="109"/>
      <c r="GQ69" s="109"/>
      <c r="GR69" s="109"/>
      <c r="GS69" s="109"/>
      <c r="GT69" s="109"/>
      <c r="GU69" s="109"/>
      <c r="GV69" s="109"/>
      <c r="GW69" s="109"/>
      <c r="GX69" s="109"/>
      <c r="GY69" s="109"/>
      <c r="GZ69" s="109"/>
      <c r="HA69" s="109"/>
      <c r="HB69" s="109"/>
      <c r="HC69" s="109"/>
      <c r="HD69" s="109"/>
      <c r="HE69" s="109"/>
      <c r="HF69" s="109"/>
      <c r="HG69" s="109"/>
      <c r="HH69" s="109"/>
      <c r="HI69" s="109"/>
      <c r="HJ69" s="109"/>
      <c r="HK69" s="109"/>
      <c r="HL69" s="109"/>
      <c r="HM69" s="109"/>
      <c r="HN69" s="109"/>
      <c r="HO69" s="109"/>
      <c r="HP69" s="109"/>
      <c r="HQ69" s="109"/>
      <c r="HR69" s="109"/>
      <c r="HS69" s="109"/>
      <c r="HT69" s="109"/>
      <c r="HU69" s="109"/>
      <c r="HV69" s="109"/>
      <c r="HW69" s="109"/>
      <c r="HX69" s="109"/>
      <c r="HY69" s="109"/>
      <c r="HZ69" s="109"/>
      <c r="IA69" s="109"/>
      <c r="IB69" s="109"/>
      <c r="IC69" s="109"/>
      <c r="ID69" s="109"/>
      <c r="IE69" s="109"/>
      <c r="IF69" s="109"/>
      <c r="IG69" s="109"/>
      <c r="IH69" s="109"/>
      <c r="II69" s="109"/>
      <c r="IJ69" s="109"/>
      <c r="IK69" s="109"/>
      <c r="IL69" s="109"/>
      <c r="IM69" s="109"/>
      <c r="IN69" s="109"/>
      <c r="IO69" s="109"/>
      <c r="IP69" s="109"/>
      <c r="IQ69" s="109"/>
      <c r="IR69" s="109"/>
      <c r="IS69" s="109"/>
      <c r="IT69" s="109"/>
      <c r="IU69" s="109"/>
      <c r="IV69" s="109"/>
    </row>
    <row r="70" spans="1:256" ht="21" customHeight="1">
      <c r="A70" s="201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S70" s="109"/>
      <c r="FT70" s="109"/>
      <c r="FU70" s="109"/>
      <c r="FV70" s="109"/>
      <c r="FW70" s="109"/>
      <c r="FX70" s="109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  <c r="GK70" s="109"/>
      <c r="GL70" s="109"/>
      <c r="GM70" s="109"/>
      <c r="GN70" s="109"/>
      <c r="GO70" s="109"/>
      <c r="GP70" s="109"/>
      <c r="GQ70" s="109"/>
      <c r="GR70" s="109"/>
      <c r="GS70" s="109"/>
      <c r="GT70" s="109"/>
      <c r="GU70" s="109"/>
      <c r="GV70" s="109"/>
      <c r="GW70" s="109"/>
      <c r="GX70" s="109"/>
      <c r="GY70" s="109"/>
      <c r="GZ70" s="109"/>
      <c r="HA70" s="109"/>
      <c r="HB70" s="109"/>
      <c r="HC70" s="109"/>
      <c r="HD70" s="109"/>
      <c r="HE70" s="109"/>
      <c r="HF70" s="109"/>
      <c r="HG70" s="109"/>
      <c r="HH70" s="109"/>
      <c r="HI70" s="109"/>
      <c r="HJ70" s="109"/>
      <c r="HK70" s="109"/>
      <c r="HL70" s="109"/>
      <c r="HM70" s="109"/>
      <c r="HN70" s="109"/>
      <c r="HO70" s="109"/>
      <c r="HP70" s="109"/>
      <c r="HQ70" s="109"/>
      <c r="HR70" s="109"/>
      <c r="HS70" s="109"/>
      <c r="HT70" s="109"/>
      <c r="HU70" s="109"/>
      <c r="HV70" s="109"/>
      <c r="HW70" s="109"/>
      <c r="HX70" s="109"/>
      <c r="HY70" s="109"/>
      <c r="HZ70" s="109"/>
      <c r="IA70" s="109"/>
      <c r="IB70" s="109"/>
      <c r="IC70" s="109"/>
      <c r="ID70" s="109"/>
      <c r="IE70" s="109"/>
      <c r="IF70" s="109"/>
      <c r="IG70" s="109"/>
      <c r="IH70" s="109"/>
      <c r="II70" s="109"/>
      <c r="IJ70" s="109"/>
      <c r="IK70" s="109"/>
      <c r="IL70" s="109"/>
      <c r="IM70" s="109"/>
      <c r="IN70" s="109"/>
      <c r="IO70" s="109"/>
      <c r="IP70" s="109"/>
      <c r="IQ70" s="109"/>
      <c r="IR70" s="109"/>
      <c r="IS70" s="109"/>
      <c r="IT70" s="109"/>
      <c r="IU70" s="109"/>
      <c r="IV70" s="109"/>
    </row>
    <row r="71" spans="1:256" ht="21" customHeight="1">
      <c r="A71" s="201" t="s">
        <v>40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  <c r="GK71" s="109"/>
      <c r="GL71" s="109"/>
      <c r="GM71" s="109"/>
      <c r="GN71" s="109"/>
      <c r="GO71" s="109"/>
      <c r="GP71" s="109"/>
      <c r="GQ71" s="109"/>
      <c r="GR71" s="109"/>
      <c r="GS71" s="109"/>
      <c r="GT71" s="109"/>
      <c r="GU71" s="109"/>
      <c r="GV71" s="109"/>
      <c r="GW71" s="109"/>
      <c r="GX71" s="109"/>
      <c r="GY71" s="109"/>
      <c r="GZ71" s="109"/>
      <c r="HA71" s="109"/>
      <c r="HB71" s="109"/>
      <c r="HC71" s="109"/>
      <c r="HD71" s="109"/>
      <c r="HE71" s="109"/>
      <c r="HF71" s="109"/>
      <c r="HG71" s="109"/>
      <c r="HH71" s="109"/>
      <c r="HI71" s="109"/>
      <c r="HJ71" s="109"/>
      <c r="HK71" s="109"/>
      <c r="HL71" s="109"/>
      <c r="HM71" s="109"/>
      <c r="HN71" s="109"/>
      <c r="HO71" s="109"/>
      <c r="HP71" s="109"/>
      <c r="HQ71" s="109"/>
      <c r="HR71" s="109"/>
      <c r="HS71" s="109"/>
      <c r="HT71" s="109"/>
      <c r="HU71" s="109"/>
      <c r="HV71" s="109"/>
      <c r="HW71" s="109"/>
      <c r="HX71" s="109"/>
      <c r="HY71" s="109"/>
      <c r="HZ71" s="109"/>
      <c r="IA71" s="109"/>
      <c r="IB71" s="109"/>
      <c r="IC71" s="109"/>
      <c r="ID71" s="109"/>
      <c r="IE71" s="109"/>
      <c r="IF71" s="109"/>
      <c r="IG71" s="109"/>
      <c r="IH71" s="109"/>
      <c r="II71" s="109"/>
      <c r="IJ71" s="109"/>
      <c r="IK71" s="109"/>
      <c r="IL71" s="109"/>
      <c r="IM71" s="109"/>
      <c r="IN71" s="109"/>
      <c r="IO71" s="109"/>
      <c r="IP71" s="109"/>
      <c r="IQ71" s="109"/>
      <c r="IR71" s="109"/>
      <c r="IS71" s="109"/>
      <c r="IT71" s="109"/>
      <c r="IU71" s="109"/>
      <c r="IV71" s="109"/>
    </row>
    <row r="72" spans="1:256" ht="21" customHeight="1">
      <c r="A72" s="201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  <c r="GK72" s="109"/>
      <c r="GL72" s="109"/>
      <c r="GM72" s="109"/>
      <c r="GN72" s="109"/>
      <c r="GO72" s="109"/>
      <c r="GP72" s="109"/>
      <c r="GQ72" s="109"/>
      <c r="GR72" s="109"/>
      <c r="GS72" s="109"/>
      <c r="GT72" s="109"/>
      <c r="GU72" s="109"/>
      <c r="GV72" s="109"/>
      <c r="GW72" s="109"/>
      <c r="GX72" s="109"/>
      <c r="GY72" s="109"/>
      <c r="GZ72" s="109"/>
      <c r="HA72" s="109"/>
      <c r="HB72" s="109"/>
      <c r="HC72" s="109"/>
      <c r="HD72" s="109"/>
      <c r="HE72" s="109"/>
      <c r="HF72" s="109"/>
      <c r="HG72" s="109"/>
      <c r="HH72" s="109"/>
      <c r="HI72" s="109"/>
      <c r="HJ72" s="109"/>
      <c r="HK72" s="109"/>
      <c r="HL72" s="109"/>
      <c r="HM72" s="109"/>
      <c r="HN72" s="109"/>
      <c r="HO72" s="109"/>
      <c r="HP72" s="109"/>
      <c r="HQ72" s="109"/>
      <c r="HR72" s="109"/>
      <c r="HS72" s="109"/>
      <c r="HT72" s="109"/>
      <c r="HU72" s="109"/>
      <c r="HV72" s="109"/>
      <c r="HW72" s="109"/>
      <c r="HX72" s="109"/>
      <c r="HY72" s="109"/>
      <c r="HZ72" s="109"/>
      <c r="IA72" s="109"/>
      <c r="IB72" s="109"/>
      <c r="IC72" s="109"/>
      <c r="ID72" s="109"/>
      <c r="IE72" s="109"/>
      <c r="IF72" s="109"/>
      <c r="IG72" s="109"/>
      <c r="IH72" s="109"/>
      <c r="II72" s="109"/>
      <c r="IJ72" s="109"/>
      <c r="IK72" s="109"/>
      <c r="IL72" s="109"/>
      <c r="IM72" s="109"/>
      <c r="IN72" s="109"/>
      <c r="IO72" s="109"/>
      <c r="IP72" s="109"/>
      <c r="IQ72" s="109"/>
      <c r="IR72" s="109"/>
      <c r="IS72" s="109"/>
      <c r="IT72" s="109"/>
      <c r="IU72" s="109"/>
      <c r="IV72" s="109"/>
    </row>
    <row r="73" spans="1:256" ht="21" customHeight="1">
      <c r="A73" s="201" t="s">
        <v>41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  <c r="GK73" s="109"/>
      <c r="GL73" s="109"/>
      <c r="GM73" s="109"/>
      <c r="GN73" s="109"/>
      <c r="GO73" s="109"/>
      <c r="GP73" s="109"/>
      <c r="GQ73" s="109"/>
      <c r="GR73" s="109"/>
      <c r="GS73" s="109"/>
      <c r="GT73" s="109"/>
      <c r="GU73" s="109"/>
      <c r="GV73" s="109"/>
      <c r="GW73" s="109"/>
      <c r="GX73" s="109"/>
      <c r="GY73" s="109"/>
      <c r="GZ73" s="109"/>
      <c r="HA73" s="109"/>
      <c r="HB73" s="109"/>
      <c r="HC73" s="109"/>
      <c r="HD73" s="109"/>
      <c r="HE73" s="109"/>
      <c r="HF73" s="109"/>
      <c r="HG73" s="109"/>
      <c r="HH73" s="109"/>
      <c r="HI73" s="109"/>
      <c r="HJ73" s="109"/>
      <c r="HK73" s="109"/>
      <c r="HL73" s="109"/>
      <c r="HM73" s="109"/>
      <c r="HN73" s="109"/>
      <c r="HO73" s="109"/>
      <c r="HP73" s="109"/>
      <c r="HQ73" s="109"/>
      <c r="HR73" s="109"/>
      <c r="HS73" s="109"/>
      <c r="HT73" s="109"/>
      <c r="HU73" s="109"/>
      <c r="HV73" s="109"/>
      <c r="HW73" s="109"/>
      <c r="HX73" s="109"/>
      <c r="HY73" s="109"/>
      <c r="HZ73" s="109"/>
      <c r="IA73" s="109"/>
      <c r="IB73" s="109"/>
      <c r="IC73" s="109"/>
      <c r="ID73" s="109"/>
      <c r="IE73" s="109"/>
      <c r="IF73" s="109"/>
      <c r="IG73" s="109"/>
      <c r="IH73" s="109"/>
      <c r="II73" s="109"/>
      <c r="IJ73" s="109"/>
      <c r="IK73" s="109"/>
      <c r="IL73" s="109"/>
      <c r="IM73" s="109"/>
      <c r="IN73" s="109"/>
      <c r="IO73" s="109"/>
      <c r="IP73" s="109"/>
      <c r="IQ73" s="109"/>
      <c r="IR73" s="109"/>
      <c r="IS73" s="109"/>
      <c r="IT73" s="109"/>
      <c r="IU73" s="109"/>
      <c r="IV73" s="109"/>
    </row>
    <row r="74" spans="1:256" ht="21" customHeight="1">
      <c r="A74" s="201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T74" s="109"/>
      <c r="FU74" s="109"/>
      <c r="FV74" s="109"/>
      <c r="FW74" s="109"/>
      <c r="FX74" s="109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  <c r="GK74" s="109"/>
      <c r="GL74" s="109"/>
      <c r="GM74" s="109"/>
      <c r="GN74" s="109"/>
      <c r="GO74" s="109"/>
      <c r="GP74" s="109"/>
      <c r="GQ74" s="109"/>
      <c r="GR74" s="109"/>
      <c r="GS74" s="109"/>
      <c r="GT74" s="109"/>
      <c r="GU74" s="109"/>
      <c r="GV74" s="109"/>
      <c r="GW74" s="109"/>
      <c r="GX74" s="109"/>
      <c r="GY74" s="109"/>
      <c r="GZ74" s="109"/>
      <c r="HA74" s="109"/>
      <c r="HB74" s="109"/>
      <c r="HC74" s="109"/>
      <c r="HD74" s="109"/>
      <c r="HE74" s="109"/>
      <c r="HF74" s="109"/>
      <c r="HG74" s="109"/>
      <c r="HH74" s="109"/>
      <c r="HI74" s="109"/>
      <c r="HJ74" s="109"/>
      <c r="HK74" s="109"/>
      <c r="HL74" s="109"/>
      <c r="HM74" s="109"/>
      <c r="HN74" s="109"/>
      <c r="HO74" s="109"/>
      <c r="HP74" s="109"/>
      <c r="HQ74" s="109"/>
      <c r="HR74" s="109"/>
      <c r="HS74" s="109"/>
      <c r="HT74" s="109"/>
      <c r="HU74" s="109"/>
      <c r="HV74" s="109"/>
      <c r="HW74" s="109"/>
      <c r="HX74" s="109"/>
      <c r="HY74" s="109"/>
      <c r="HZ74" s="109"/>
      <c r="IA74" s="109"/>
      <c r="IB74" s="109"/>
      <c r="IC74" s="109"/>
      <c r="ID74" s="109"/>
      <c r="IE74" s="109"/>
      <c r="IF74" s="109"/>
      <c r="IG74" s="109"/>
      <c r="IH74" s="109"/>
      <c r="II74" s="109"/>
      <c r="IJ74" s="109"/>
      <c r="IK74" s="109"/>
      <c r="IL74" s="109"/>
      <c r="IM74" s="109"/>
      <c r="IN74" s="109"/>
      <c r="IO74" s="109"/>
      <c r="IP74" s="109"/>
      <c r="IQ74" s="109"/>
      <c r="IR74" s="109"/>
      <c r="IS74" s="109"/>
      <c r="IT74" s="109"/>
      <c r="IU74" s="109"/>
      <c r="IV74" s="109"/>
    </row>
    <row r="75" spans="1:256" ht="21" customHeight="1">
      <c r="A75" s="201" t="s">
        <v>42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09"/>
      <c r="FT75" s="109"/>
      <c r="FU75" s="109"/>
      <c r="FV75" s="109"/>
      <c r="FW75" s="109"/>
      <c r="FX75" s="109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  <c r="GK75" s="109"/>
      <c r="GL75" s="109"/>
      <c r="GM75" s="109"/>
      <c r="GN75" s="109"/>
      <c r="GO75" s="109"/>
      <c r="GP75" s="109"/>
      <c r="GQ75" s="109"/>
      <c r="GR75" s="109"/>
      <c r="GS75" s="109"/>
      <c r="GT75" s="109"/>
      <c r="GU75" s="109"/>
      <c r="GV75" s="109"/>
      <c r="GW75" s="109"/>
      <c r="GX75" s="109"/>
      <c r="GY75" s="109"/>
      <c r="GZ75" s="109"/>
      <c r="HA75" s="109"/>
      <c r="HB75" s="109"/>
      <c r="HC75" s="109"/>
      <c r="HD75" s="109"/>
      <c r="HE75" s="109"/>
      <c r="HF75" s="109"/>
      <c r="HG75" s="109"/>
      <c r="HH75" s="109"/>
      <c r="HI75" s="109"/>
      <c r="HJ75" s="109"/>
      <c r="HK75" s="109"/>
      <c r="HL75" s="109"/>
      <c r="HM75" s="109"/>
      <c r="HN75" s="109"/>
      <c r="HO75" s="109"/>
      <c r="HP75" s="109"/>
      <c r="HQ75" s="109"/>
      <c r="HR75" s="109"/>
      <c r="HS75" s="109"/>
      <c r="HT75" s="109"/>
      <c r="HU75" s="109"/>
      <c r="HV75" s="109"/>
      <c r="HW75" s="109"/>
      <c r="HX75" s="109"/>
      <c r="HY75" s="109"/>
      <c r="HZ75" s="109"/>
      <c r="IA75" s="109"/>
      <c r="IB75" s="109"/>
      <c r="IC75" s="109"/>
      <c r="ID75" s="109"/>
      <c r="IE75" s="109"/>
      <c r="IF75" s="109"/>
      <c r="IG75" s="109"/>
      <c r="IH75" s="109"/>
      <c r="II75" s="109"/>
      <c r="IJ75" s="109"/>
      <c r="IK75" s="109"/>
      <c r="IL75" s="109"/>
      <c r="IM75" s="109"/>
      <c r="IN75" s="109"/>
      <c r="IO75" s="109"/>
      <c r="IP75" s="109"/>
      <c r="IQ75" s="109"/>
      <c r="IR75" s="109"/>
      <c r="IS75" s="109"/>
      <c r="IT75" s="109"/>
      <c r="IU75" s="109"/>
      <c r="IV75" s="109"/>
    </row>
    <row r="76" spans="1:256" ht="21" customHeight="1">
      <c r="A76" s="201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09"/>
      <c r="FF76" s="109"/>
      <c r="FG76" s="109"/>
      <c r="FH76" s="109"/>
      <c r="FI76" s="109"/>
      <c r="FJ76" s="109"/>
      <c r="FK76" s="109"/>
      <c r="FL76" s="109"/>
      <c r="FM76" s="109"/>
      <c r="FN76" s="109"/>
      <c r="FO76" s="109"/>
      <c r="FP76" s="109"/>
      <c r="FQ76" s="109"/>
      <c r="FR76" s="109"/>
      <c r="FS76" s="109"/>
      <c r="FT76" s="109"/>
      <c r="FU76" s="109"/>
      <c r="FV76" s="109"/>
      <c r="FW76" s="109"/>
      <c r="FX76" s="109"/>
      <c r="FY76" s="109"/>
      <c r="FZ76" s="109"/>
      <c r="GA76" s="109"/>
      <c r="GB76" s="109"/>
      <c r="GC76" s="109"/>
      <c r="GD76" s="109"/>
      <c r="GE76" s="109"/>
      <c r="GF76" s="109"/>
      <c r="GG76" s="109"/>
      <c r="GH76" s="109"/>
      <c r="GI76" s="109"/>
      <c r="GJ76" s="109"/>
      <c r="GK76" s="109"/>
      <c r="GL76" s="109"/>
      <c r="GM76" s="109"/>
      <c r="GN76" s="109"/>
      <c r="GO76" s="109"/>
      <c r="GP76" s="109"/>
      <c r="GQ76" s="109"/>
      <c r="GR76" s="109"/>
      <c r="GS76" s="109"/>
      <c r="GT76" s="109"/>
      <c r="GU76" s="109"/>
      <c r="GV76" s="109"/>
      <c r="GW76" s="109"/>
      <c r="GX76" s="109"/>
      <c r="GY76" s="109"/>
      <c r="GZ76" s="109"/>
      <c r="HA76" s="109"/>
      <c r="HB76" s="109"/>
      <c r="HC76" s="109"/>
      <c r="HD76" s="109"/>
      <c r="HE76" s="109"/>
      <c r="HF76" s="109"/>
      <c r="HG76" s="109"/>
      <c r="HH76" s="109"/>
      <c r="HI76" s="109"/>
      <c r="HJ76" s="109"/>
      <c r="HK76" s="109"/>
      <c r="HL76" s="109"/>
      <c r="HM76" s="109"/>
      <c r="HN76" s="109"/>
      <c r="HO76" s="109"/>
      <c r="HP76" s="109"/>
      <c r="HQ76" s="109"/>
      <c r="HR76" s="109"/>
      <c r="HS76" s="109"/>
      <c r="HT76" s="109"/>
      <c r="HU76" s="109"/>
      <c r="HV76" s="109"/>
      <c r="HW76" s="109"/>
      <c r="HX76" s="109"/>
      <c r="HY76" s="109"/>
      <c r="HZ76" s="109"/>
      <c r="IA76" s="109"/>
      <c r="IB76" s="109"/>
      <c r="IC76" s="109"/>
      <c r="ID76" s="109"/>
      <c r="IE76" s="109"/>
      <c r="IF76" s="109"/>
      <c r="IG76" s="109"/>
      <c r="IH76" s="109"/>
      <c r="II76" s="109"/>
      <c r="IJ76" s="109"/>
      <c r="IK76" s="109"/>
      <c r="IL76" s="109"/>
      <c r="IM76" s="109"/>
      <c r="IN76" s="109"/>
      <c r="IO76" s="109"/>
      <c r="IP76" s="109"/>
      <c r="IQ76" s="109"/>
      <c r="IR76" s="109"/>
      <c r="IS76" s="109"/>
      <c r="IT76" s="109"/>
      <c r="IU76" s="109"/>
      <c r="IV76" s="109"/>
    </row>
    <row r="77" spans="1:256" ht="21" customHeight="1">
      <c r="A77" s="201" t="s">
        <v>43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  <c r="FF77" s="109"/>
      <c r="FG77" s="109"/>
      <c r="FH77" s="109"/>
      <c r="FI77" s="109"/>
      <c r="FJ77" s="109"/>
      <c r="FK77" s="109"/>
      <c r="FL77" s="109"/>
      <c r="FM77" s="109"/>
      <c r="FN77" s="109"/>
      <c r="FO77" s="109"/>
      <c r="FP77" s="109"/>
      <c r="FQ77" s="109"/>
      <c r="FR77" s="109"/>
      <c r="FS77" s="109"/>
      <c r="FT77" s="109"/>
      <c r="FU77" s="109"/>
      <c r="FV77" s="109"/>
      <c r="FW77" s="109"/>
      <c r="FX77" s="109"/>
      <c r="FY77" s="109"/>
      <c r="FZ77" s="109"/>
      <c r="GA77" s="109"/>
      <c r="GB77" s="109"/>
      <c r="GC77" s="109"/>
      <c r="GD77" s="109"/>
      <c r="GE77" s="109"/>
      <c r="GF77" s="109"/>
      <c r="GG77" s="109"/>
      <c r="GH77" s="109"/>
      <c r="GI77" s="109"/>
      <c r="GJ77" s="109"/>
      <c r="GK77" s="109"/>
      <c r="GL77" s="109"/>
      <c r="GM77" s="109"/>
      <c r="GN77" s="109"/>
      <c r="GO77" s="109"/>
      <c r="GP77" s="109"/>
      <c r="GQ77" s="109"/>
      <c r="GR77" s="109"/>
      <c r="GS77" s="109"/>
      <c r="GT77" s="109"/>
      <c r="GU77" s="109"/>
      <c r="GV77" s="109"/>
      <c r="GW77" s="109"/>
      <c r="GX77" s="109"/>
      <c r="GY77" s="109"/>
      <c r="GZ77" s="109"/>
      <c r="HA77" s="109"/>
      <c r="HB77" s="109"/>
      <c r="HC77" s="109"/>
      <c r="HD77" s="109"/>
      <c r="HE77" s="109"/>
      <c r="HF77" s="109"/>
      <c r="HG77" s="109"/>
      <c r="HH77" s="109"/>
      <c r="HI77" s="109"/>
      <c r="HJ77" s="109"/>
      <c r="HK77" s="109"/>
      <c r="HL77" s="109"/>
      <c r="HM77" s="109"/>
      <c r="HN77" s="109"/>
      <c r="HO77" s="109"/>
      <c r="HP77" s="109"/>
      <c r="HQ77" s="109"/>
      <c r="HR77" s="109"/>
      <c r="HS77" s="109"/>
      <c r="HT77" s="109"/>
      <c r="HU77" s="109"/>
      <c r="HV77" s="109"/>
      <c r="HW77" s="109"/>
      <c r="HX77" s="109"/>
      <c r="HY77" s="109"/>
      <c r="HZ77" s="109"/>
      <c r="IA77" s="109"/>
      <c r="IB77" s="109"/>
      <c r="IC77" s="109"/>
      <c r="ID77" s="109"/>
      <c r="IE77" s="109"/>
      <c r="IF77" s="109"/>
      <c r="IG77" s="109"/>
      <c r="IH77" s="109"/>
      <c r="II77" s="109"/>
      <c r="IJ77" s="109"/>
      <c r="IK77" s="109"/>
      <c r="IL77" s="109"/>
      <c r="IM77" s="109"/>
      <c r="IN77" s="109"/>
      <c r="IO77" s="109"/>
      <c r="IP77" s="109"/>
      <c r="IQ77" s="109"/>
      <c r="IR77" s="109"/>
      <c r="IS77" s="109"/>
      <c r="IT77" s="109"/>
      <c r="IU77" s="109"/>
      <c r="IV77" s="109"/>
    </row>
    <row r="78" spans="1:256" ht="21" customHeight="1">
      <c r="A78" s="201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  <c r="FR78" s="109"/>
      <c r="FS78" s="109"/>
      <c r="FT78" s="109"/>
      <c r="FU78" s="109"/>
      <c r="FV78" s="109"/>
      <c r="FW78" s="109"/>
      <c r="FX78" s="109"/>
      <c r="FY78" s="109"/>
      <c r="FZ78" s="109"/>
      <c r="GA78" s="109"/>
      <c r="GB78" s="109"/>
      <c r="GC78" s="109"/>
      <c r="GD78" s="109"/>
      <c r="GE78" s="109"/>
      <c r="GF78" s="109"/>
      <c r="GG78" s="109"/>
      <c r="GH78" s="109"/>
      <c r="GI78" s="109"/>
      <c r="GJ78" s="109"/>
      <c r="GK78" s="109"/>
      <c r="GL78" s="109"/>
      <c r="GM78" s="109"/>
      <c r="GN78" s="109"/>
      <c r="GO78" s="109"/>
      <c r="GP78" s="109"/>
      <c r="GQ78" s="109"/>
      <c r="GR78" s="109"/>
      <c r="GS78" s="109"/>
      <c r="GT78" s="109"/>
      <c r="GU78" s="109"/>
      <c r="GV78" s="109"/>
      <c r="GW78" s="109"/>
      <c r="GX78" s="109"/>
      <c r="GY78" s="109"/>
      <c r="GZ78" s="109"/>
      <c r="HA78" s="109"/>
      <c r="HB78" s="109"/>
      <c r="HC78" s="109"/>
      <c r="HD78" s="109"/>
      <c r="HE78" s="109"/>
      <c r="HF78" s="109"/>
      <c r="HG78" s="109"/>
      <c r="HH78" s="109"/>
      <c r="HI78" s="109"/>
      <c r="HJ78" s="109"/>
      <c r="HK78" s="109"/>
      <c r="HL78" s="109"/>
      <c r="HM78" s="109"/>
      <c r="HN78" s="109"/>
      <c r="HO78" s="109"/>
      <c r="HP78" s="109"/>
      <c r="HQ78" s="109"/>
      <c r="HR78" s="109"/>
      <c r="HS78" s="109"/>
      <c r="HT78" s="109"/>
      <c r="HU78" s="109"/>
      <c r="HV78" s="109"/>
      <c r="HW78" s="109"/>
      <c r="HX78" s="109"/>
      <c r="HY78" s="109"/>
      <c r="HZ78" s="109"/>
      <c r="IA78" s="109"/>
      <c r="IB78" s="109"/>
      <c r="IC78" s="109"/>
      <c r="ID78" s="109"/>
      <c r="IE78" s="109"/>
      <c r="IF78" s="109"/>
      <c r="IG78" s="109"/>
      <c r="IH78" s="109"/>
      <c r="II78" s="109"/>
      <c r="IJ78" s="109"/>
      <c r="IK78" s="109"/>
      <c r="IL78" s="109"/>
      <c r="IM78" s="109"/>
      <c r="IN78" s="109"/>
      <c r="IO78" s="109"/>
      <c r="IP78" s="109"/>
      <c r="IQ78" s="109"/>
      <c r="IR78" s="109"/>
      <c r="IS78" s="109"/>
      <c r="IT78" s="109"/>
      <c r="IU78" s="109"/>
      <c r="IV78" s="109"/>
    </row>
    <row r="79" spans="1:256" ht="21" customHeight="1">
      <c r="A79" s="201" t="s">
        <v>44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109"/>
      <c r="FW79" s="109"/>
      <c r="FX79" s="109"/>
      <c r="FY79" s="109"/>
      <c r="FZ79" s="109"/>
      <c r="GA79" s="109"/>
      <c r="GB79" s="109"/>
      <c r="GC79" s="109"/>
      <c r="GD79" s="109"/>
      <c r="GE79" s="109"/>
      <c r="GF79" s="109"/>
      <c r="GG79" s="109"/>
      <c r="GH79" s="109"/>
      <c r="GI79" s="109"/>
      <c r="GJ79" s="109"/>
      <c r="GK79" s="109"/>
      <c r="GL79" s="109"/>
      <c r="GM79" s="109"/>
      <c r="GN79" s="109"/>
      <c r="GO79" s="109"/>
      <c r="GP79" s="109"/>
      <c r="GQ79" s="109"/>
      <c r="GR79" s="109"/>
      <c r="GS79" s="109"/>
      <c r="GT79" s="109"/>
      <c r="GU79" s="109"/>
      <c r="GV79" s="109"/>
      <c r="GW79" s="109"/>
      <c r="GX79" s="109"/>
      <c r="GY79" s="109"/>
      <c r="GZ79" s="109"/>
      <c r="HA79" s="109"/>
      <c r="HB79" s="109"/>
      <c r="HC79" s="109"/>
      <c r="HD79" s="109"/>
      <c r="HE79" s="109"/>
      <c r="HF79" s="109"/>
      <c r="HG79" s="109"/>
      <c r="HH79" s="109"/>
      <c r="HI79" s="109"/>
      <c r="HJ79" s="109"/>
      <c r="HK79" s="109"/>
      <c r="HL79" s="109"/>
      <c r="HM79" s="109"/>
      <c r="HN79" s="109"/>
      <c r="HO79" s="109"/>
      <c r="HP79" s="109"/>
      <c r="HQ79" s="109"/>
      <c r="HR79" s="109"/>
      <c r="HS79" s="109"/>
      <c r="HT79" s="109"/>
      <c r="HU79" s="109"/>
      <c r="HV79" s="109"/>
      <c r="HW79" s="109"/>
      <c r="HX79" s="109"/>
      <c r="HY79" s="109"/>
      <c r="HZ79" s="109"/>
      <c r="IA79" s="109"/>
      <c r="IB79" s="109"/>
      <c r="IC79" s="109"/>
      <c r="ID79" s="109"/>
      <c r="IE79" s="109"/>
      <c r="IF79" s="109"/>
      <c r="IG79" s="109"/>
      <c r="IH79" s="109"/>
      <c r="II79" s="109"/>
      <c r="IJ79" s="109"/>
      <c r="IK79" s="109"/>
      <c r="IL79" s="109"/>
      <c r="IM79" s="109"/>
      <c r="IN79" s="109"/>
      <c r="IO79" s="109"/>
      <c r="IP79" s="109"/>
      <c r="IQ79" s="109"/>
      <c r="IR79" s="109"/>
      <c r="IS79" s="109"/>
      <c r="IT79" s="109"/>
      <c r="IU79" s="109"/>
      <c r="IV79" s="109"/>
    </row>
    <row r="80" spans="1:256" ht="21" customHeight="1">
      <c r="A80" s="201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  <c r="GK80" s="109"/>
      <c r="GL80" s="109"/>
      <c r="GM80" s="109"/>
      <c r="GN80" s="109"/>
      <c r="GO80" s="109"/>
      <c r="GP80" s="109"/>
      <c r="GQ80" s="109"/>
      <c r="GR80" s="109"/>
      <c r="GS80" s="109"/>
      <c r="GT80" s="109"/>
      <c r="GU80" s="109"/>
      <c r="GV80" s="109"/>
      <c r="GW80" s="109"/>
      <c r="GX80" s="109"/>
      <c r="GY80" s="109"/>
      <c r="GZ80" s="109"/>
      <c r="HA80" s="109"/>
      <c r="HB80" s="109"/>
      <c r="HC80" s="109"/>
      <c r="HD80" s="109"/>
      <c r="HE80" s="109"/>
      <c r="HF80" s="109"/>
      <c r="HG80" s="109"/>
      <c r="HH80" s="109"/>
      <c r="HI80" s="109"/>
      <c r="HJ80" s="109"/>
      <c r="HK80" s="109"/>
      <c r="HL80" s="109"/>
      <c r="HM80" s="109"/>
      <c r="HN80" s="109"/>
      <c r="HO80" s="109"/>
      <c r="HP80" s="109"/>
      <c r="HQ80" s="109"/>
      <c r="HR80" s="109"/>
      <c r="HS80" s="109"/>
      <c r="HT80" s="109"/>
      <c r="HU80" s="109"/>
      <c r="HV80" s="109"/>
      <c r="HW80" s="109"/>
      <c r="HX80" s="109"/>
      <c r="HY80" s="109"/>
      <c r="HZ80" s="109"/>
      <c r="IA80" s="109"/>
      <c r="IB80" s="109"/>
      <c r="IC80" s="109"/>
      <c r="ID80" s="109"/>
      <c r="IE80" s="109"/>
      <c r="IF80" s="109"/>
      <c r="IG80" s="109"/>
      <c r="IH80" s="109"/>
      <c r="II80" s="109"/>
      <c r="IJ80" s="109"/>
      <c r="IK80" s="109"/>
      <c r="IL80" s="109"/>
      <c r="IM80" s="109"/>
      <c r="IN80" s="109"/>
      <c r="IO80" s="109"/>
      <c r="IP80" s="109"/>
      <c r="IQ80" s="109"/>
      <c r="IR80" s="109"/>
      <c r="IS80" s="109"/>
      <c r="IT80" s="109"/>
      <c r="IU80" s="109"/>
      <c r="IV80" s="109"/>
    </row>
    <row r="81" spans="1:256" ht="21" customHeight="1">
      <c r="A81" s="201" t="s">
        <v>45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109"/>
      <c r="FI81" s="109"/>
      <c r="FJ81" s="109"/>
      <c r="FK81" s="109"/>
      <c r="FL81" s="109"/>
      <c r="FM81" s="109"/>
      <c r="FN81" s="109"/>
      <c r="FO81" s="109"/>
      <c r="FP81" s="109"/>
      <c r="FQ81" s="109"/>
      <c r="FR81" s="109"/>
      <c r="FS81" s="109"/>
      <c r="FT81" s="109"/>
      <c r="FU81" s="109"/>
      <c r="FV81" s="109"/>
      <c r="FW81" s="109"/>
      <c r="FX81" s="109"/>
      <c r="FY81" s="109"/>
      <c r="FZ81" s="109"/>
      <c r="GA81" s="109"/>
      <c r="GB81" s="109"/>
      <c r="GC81" s="109"/>
      <c r="GD81" s="109"/>
      <c r="GE81" s="109"/>
      <c r="GF81" s="109"/>
      <c r="GG81" s="109"/>
      <c r="GH81" s="109"/>
      <c r="GI81" s="109"/>
      <c r="GJ81" s="109"/>
      <c r="GK81" s="109"/>
      <c r="GL81" s="109"/>
      <c r="GM81" s="109"/>
      <c r="GN81" s="109"/>
      <c r="GO81" s="109"/>
      <c r="GP81" s="109"/>
      <c r="GQ81" s="109"/>
      <c r="GR81" s="109"/>
      <c r="GS81" s="109"/>
      <c r="GT81" s="109"/>
      <c r="GU81" s="109"/>
      <c r="GV81" s="109"/>
      <c r="GW81" s="109"/>
      <c r="GX81" s="109"/>
      <c r="GY81" s="109"/>
      <c r="GZ81" s="109"/>
      <c r="HA81" s="109"/>
      <c r="HB81" s="109"/>
      <c r="HC81" s="109"/>
      <c r="HD81" s="109"/>
      <c r="HE81" s="109"/>
      <c r="HF81" s="109"/>
      <c r="HG81" s="109"/>
      <c r="HH81" s="109"/>
      <c r="HI81" s="109"/>
      <c r="HJ81" s="109"/>
      <c r="HK81" s="109"/>
      <c r="HL81" s="109"/>
      <c r="HM81" s="109"/>
      <c r="HN81" s="109"/>
      <c r="HO81" s="109"/>
      <c r="HP81" s="109"/>
      <c r="HQ81" s="109"/>
      <c r="HR81" s="109"/>
      <c r="HS81" s="109"/>
      <c r="HT81" s="109"/>
      <c r="HU81" s="109"/>
      <c r="HV81" s="109"/>
      <c r="HW81" s="109"/>
      <c r="HX81" s="109"/>
      <c r="HY81" s="109"/>
      <c r="HZ81" s="109"/>
      <c r="IA81" s="109"/>
      <c r="IB81" s="109"/>
      <c r="IC81" s="109"/>
      <c r="ID81" s="109"/>
      <c r="IE81" s="109"/>
      <c r="IF81" s="109"/>
      <c r="IG81" s="109"/>
      <c r="IH81" s="109"/>
      <c r="II81" s="109"/>
      <c r="IJ81" s="109"/>
      <c r="IK81" s="109"/>
      <c r="IL81" s="109"/>
      <c r="IM81" s="109"/>
      <c r="IN81" s="109"/>
      <c r="IO81" s="109"/>
      <c r="IP81" s="109"/>
      <c r="IQ81" s="109"/>
      <c r="IR81" s="109"/>
      <c r="IS81" s="109"/>
      <c r="IT81" s="109"/>
      <c r="IU81" s="109"/>
      <c r="IV81" s="109"/>
    </row>
    <row r="82" spans="1:256" ht="21" customHeight="1">
      <c r="A82" s="201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S82" s="109"/>
      <c r="FT82" s="109"/>
      <c r="FU82" s="109"/>
      <c r="FV82" s="109"/>
      <c r="FW82" s="109"/>
      <c r="FX82" s="109"/>
      <c r="FY82" s="109"/>
      <c r="FZ82" s="109"/>
      <c r="GA82" s="109"/>
      <c r="GB82" s="109"/>
      <c r="GC82" s="109"/>
      <c r="GD82" s="109"/>
      <c r="GE82" s="109"/>
      <c r="GF82" s="109"/>
      <c r="GG82" s="109"/>
      <c r="GH82" s="109"/>
      <c r="GI82" s="109"/>
      <c r="GJ82" s="109"/>
      <c r="GK82" s="109"/>
      <c r="GL82" s="109"/>
      <c r="GM82" s="109"/>
      <c r="GN82" s="109"/>
      <c r="GO82" s="109"/>
      <c r="GP82" s="109"/>
      <c r="GQ82" s="109"/>
      <c r="GR82" s="109"/>
      <c r="GS82" s="109"/>
      <c r="GT82" s="109"/>
      <c r="GU82" s="109"/>
      <c r="GV82" s="109"/>
      <c r="GW82" s="109"/>
      <c r="GX82" s="109"/>
      <c r="GY82" s="109"/>
      <c r="GZ82" s="109"/>
      <c r="HA82" s="109"/>
      <c r="HB82" s="109"/>
      <c r="HC82" s="109"/>
      <c r="HD82" s="109"/>
      <c r="HE82" s="109"/>
      <c r="HF82" s="109"/>
      <c r="HG82" s="109"/>
      <c r="HH82" s="109"/>
      <c r="HI82" s="109"/>
      <c r="HJ82" s="109"/>
      <c r="HK82" s="109"/>
      <c r="HL82" s="109"/>
      <c r="HM82" s="109"/>
      <c r="HN82" s="109"/>
      <c r="HO82" s="109"/>
      <c r="HP82" s="109"/>
      <c r="HQ82" s="109"/>
      <c r="HR82" s="109"/>
      <c r="HS82" s="109"/>
      <c r="HT82" s="109"/>
      <c r="HU82" s="109"/>
      <c r="HV82" s="109"/>
      <c r="HW82" s="109"/>
      <c r="HX82" s="109"/>
      <c r="HY82" s="109"/>
      <c r="HZ82" s="109"/>
      <c r="IA82" s="109"/>
      <c r="IB82" s="109"/>
      <c r="IC82" s="109"/>
      <c r="ID82" s="109"/>
      <c r="IE82" s="109"/>
      <c r="IF82" s="109"/>
      <c r="IG82" s="109"/>
      <c r="IH82" s="109"/>
      <c r="II82" s="109"/>
      <c r="IJ82" s="109"/>
      <c r="IK82" s="109"/>
      <c r="IL82" s="109"/>
      <c r="IM82" s="109"/>
      <c r="IN82" s="109"/>
      <c r="IO82" s="109"/>
      <c r="IP82" s="109"/>
      <c r="IQ82" s="109"/>
      <c r="IR82" s="109"/>
      <c r="IS82" s="109"/>
      <c r="IT82" s="109"/>
      <c r="IU82" s="109"/>
      <c r="IV82" s="109"/>
    </row>
    <row r="83" spans="1:256" ht="21" customHeight="1">
      <c r="A83" s="31" t="s">
        <v>46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109"/>
      <c r="FI83" s="109"/>
      <c r="FJ83" s="109"/>
      <c r="FK83" s="109"/>
      <c r="FL83" s="109"/>
      <c r="FM83" s="109"/>
      <c r="FN83" s="109"/>
      <c r="FO83" s="109"/>
      <c r="FP83" s="109"/>
      <c r="FQ83" s="109"/>
      <c r="FR83" s="109"/>
      <c r="FS83" s="109"/>
      <c r="FT83" s="109"/>
      <c r="FU83" s="109"/>
      <c r="FV83" s="109"/>
      <c r="FW83" s="109"/>
      <c r="FX83" s="109"/>
      <c r="FY83" s="109"/>
      <c r="FZ83" s="109"/>
      <c r="GA83" s="109"/>
      <c r="GB83" s="109"/>
      <c r="GC83" s="109"/>
      <c r="GD83" s="109"/>
      <c r="GE83" s="109"/>
      <c r="GF83" s="109"/>
      <c r="GG83" s="109"/>
      <c r="GH83" s="109"/>
      <c r="GI83" s="109"/>
      <c r="GJ83" s="109"/>
      <c r="GK83" s="109"/>
      <c r="GL83" s="109"/>
      <c r="GM83" s="109"/>
      <c r="GN83" s="109"/>
      <c r="GO83" s="109"/>
      <c r="GP83" s="109"/>
      <c r="GQ83" s="109"/>
      <c r="GR83" s="109"/>
      <c r="GS83" s="109"/>
      <c r="GT83" s="109"/>
      <c r="GU83" s="109"/>
      <c r="GV83" s="109"/>
      <c r="GW83" s="109"/>
      <c r="GX83" s="109"/>
      <c r="GY83" s="109"/>
      <c r="GZ83" s="109"/>
      <c r="HA83" s="109"/>
      <c r="HB83" s="109"/>
      <c r="HC83" s="109"/>
      <c r="HD83" s="109"/>
      <c r="HE83" s="109"/>
      <c r="HF83" s="109"/>
      <c r="HG83" s="109"/>
      <c r="HH83" s="109"/>
      <c r="HI83" s="109"/>
      <c r="HJ83" s="109"/>
      <c r="HK83" s="109"/>
      <c r="HL83" s="109"/>
      <c r="HM83" s="109"/>
      <c r="HN83" s="109"/>
      <c r="HO83" s="109"/>
      <c r="HP83" s="109"/>
      <c r="HQ83" s="109"/>
      <c r="HR83" s="109"/>
      <c r="HS83" s="109"/>
      <c r="HT83" s="109"/>
      <c r="HU83" s="109"/>
      <c r="HV83" s="109"/>
      <c r="HW83" s="109"/>
      <c r="HX83" s="109"/>
      <c r="HY83" s="109"/>
      <c r="HZ83" s="109"/>
      <c r="IA83" s="109"/>
      <c r="IB83" s="109"/>
      <c r="IC83" s="109"/>
      <c r="ID83" s="109"/>
      <c r="IE83" s="109"/>
      <c r="IF83" s="109"/>
      <c r="IG83" s="109"/>
      <c r="IH83" s="109"/>
      <c r="II83" s="109"/>
      <c r="IJ83" s="109"/>
      <c r="IK83" s="109"/>
      <c r="IL83" s="109"/>
      <c r="IM83" s="109"/>
      <c r="IN83" s="109"/>
      <c r="IO83" s="109"/>
      <c r="IP83" s="109"/>
      <c r="IQ83" s="109"/>
      <c r="IR83" s="109"/>
      <c r="IS83" s="109"/>
      <c r="IT83" s="109"/>
      <c r="IU83" s="109"/>
      <c r="IV83" s="109"/>
    </row>
    <row r="84" spans="1:256" ht="21" customHeight="1">
      <c r="A84" s="31"/>
      <c r="B84" s="37"/>
      <c r="C84" s="41"/>
      <c r="D84" s="8"/>
      <c r="E84" s="41"/>
      <c r="F84" s="8"/>
      <c r="G84" s="41"/>
      <c r="H84" s="8"/>
      <c r="I84" s="41"/>
      <c r="J84" s="8"/>
      <c r="K84" s="41"/>
      <c r="L84" s="8"/>
      <c r="M84" s="41"/>
      <c r="N84" s="8"/>
      <c r="O84" s="41"/>
      <c r="P84" s="8"/>
      <c r="Q84" s="41"/>
      <c r="R84" s="8"/>
      <c r="S84" s="41"/>
      <c r="T84" s="8"/>
      <c r="U84" s="41"/>
      <c r="V84" s="39"/>
      <c r="W84" s="41"/>
      <c r="X84" s="39"/>
      <c r="Y84" s="41"/>
      <c r="Z84" s="39"/>
      <c r="AA84" s="41"/>
      <c r="AB84" s="39"/>
      <c r="AC84" s="41"/>
      <c r="AD84" s="39"/>
      <c r="AE84" s="41"/>
      <c r="AF84" s="39"/>
      <c r="AG84" s="41"/>
      <c r="AH84" s="39"/>
      <c r="AI84" s="41"/>
      <c r="AJ84" s="39"/>
      <c r="AK84" s="111"/>
      <c r="AL84" s="112"/>
      <c r="AM84" s="111"/>
      <c r="AN84" s="112"/>
      <c r="AO84" s="111"/>
      <c r="AP84" s="112"/>
      <c r="AQ84" s="111"/>
      <c r="AR84" s="112"/>
      <c r="AS84" s="111"/>
      <c r="AT84" s="112"/>
      <c r="AU84" s="111"/>
      <c r="AV84" s="112"/>
      <c r="AW84" s="111"/>
      <c r="AX84" s="112"/>
      <c r="AY84" s="111"/>
      <c r="AZ84" s="112"/>
      <c r="BA84" s="111"/>
      <c r="BB84" s="112"/>
      <c r="BC84" s="111"/>
      <c r="BD84" s="112"/>
      <c r="BE84" s="111"/>
      <c r="BF84" s="112"/>
      <c r="BG84" s="111"/>
      <c r="BH84" s="112"/>
      <c r="BI84" s="111"/>
      <c r="BJ84" s="112"/>
      <c r="BK84" s="111"/>
      <c r="BL84" s="112"/>
      <c r="BM84" s="111"/>
      <c r="BN84" s="112"/>
      <c r="BO84" s="111"/>
      <c r="BP84" s="112"/>
      <c r="BQ84" s="111"/>
      <c r="BR84" s="112"/>
      <c r="BS84" s="111"/>
      <c r="BT84" s="112"/>
      <c r="BU84" s="111"/>
      <c r="BV84" s="112"/>
      <c r="BW84" s="111"/>
      <c r="BX84" s="112"/>
      <c r="BY84" s="111"/>
      <c r="BZ84" s="112"/>
      <c r="CA84" s="111"/>
      <c r="CB84" s="112"/>
      <c r="CC84" s="111"/>
      <c r="CD84" s="112"/>
      <c r="CE84" s="111"/>
      <c r="CF84" s="112"/>
      <c r="CG84" s="111"/>
      <c r="CH84" s="112"/>
      <c r="CI84" s="111"/>
      <c r="CJ84" s="112"/>
      <c r="CK84" s="111"/>
      <c r="CL84" s="112"/>
      <c r="CM84" s="111"/>
      <c r="CN84" s="112"/>
      <c r="CO84" s="111"/>
      <c r="CP84" s="112"/>
      <c r="CQ84" s="111"/>
      <c r="CR84" s="112"/>
      <c r="CS84" s="111"/>
      <c r="CT84" s="112"/>
      <c r="CU84" s="111"/>
      <c r="CV84" s="112"/>
      <c r="CW84" s="111"/>
      <c r="CX84" s="112"/>
      <c r="CY84" s="111"/>
      <c r="CZ84" s="112"/>
      <c r="DA84" s="111"/>
      <c r="DB84" s="112"/>
      <c r="DC84" s="111"/>
      <c r="DD84" s="112"/>
      <c r="DE84" s="111"/>
      <c r="DF84" s="112"/>
      <c r="DG84" s="111"/>
      <c r="DH84" s="112"/>
      <c r="DI84" s="111"/>
      <c r="DJ84" s="112"/>
      <c r="DK84" s="111"/>
      <c r="DL84" s="112"/>
      <c r="DM84" s="111"/>
      <c r="DN84" s="112"/>
      <c r="DO84" s="111"/>
      <c r="DP84" s="112"/>
      <c r="DQ84" s="111"/>
      <c r="DR84" s="112"/>
      <c r="DS84" s="111"/>
      <c r="DT84" s="112"/>
      <c r="DU84" s="111"/>
      <c r="DV84" s="112"/>
      <c r="DW84" s="111"/>
      <c r="DX84" s="112"/>
      <c r="DY84" s="111"/>
      <c r="DZ84" s="112"/>
      <c r="EA84" s="111"/>
      <c r="EB84" s="112"/>
      <c r="EC84" s="111"/>
      <c r="ED84" s="112"/>
      <c r="EE84" s="111"/>
      <c r="EF84" s="112"/>
      <c r="EG84" s="111"/>
      <c r="EH84" s="112"/>
      <c r="EI84" s="111"/>
      <c r="EJ84" s="112"/>
      <c r="EK84" s="111"/>
      <c r="EL84" s="112"/>
      <c r="EM84" s="111"/>
      <c r="EN84" s="112"/>
      <c r="EO84" s="111"/>
      <c r="EP84" s="112"/>
      <c r="EQ84" s="111"/>
      <c r="ER84" s="112"/>
      <c r="ES84" s="111"/>
      <c r="ET84" s="112"/>
      <c r="EU84" s="111"/>
      <c r="EV84" s="112"/>
      <c r="EW84" s="111"/>
      <c r="EX84" s="112"/>
      <c r="EY84" s="111"/>
      <c r="EZ84" s="112"/>
      <c r="FA84" s="111"/>
      <c r="FB84" s="112"/>
      <c r="FC84" s="111"/>
      <c r="FD84" s="112"/>
      <c r="FE84" s="111"/>
      <c r="FF84" s="112"/>
      <c r="FG84" s="111"/>
      <c r="FH84" s="112"/>
      <c r="FI84" s="111"/>
      <c r="FJ84" s="112"/>
      <c r="FK84" s="111"/>
      <c r="FL84" s="112"/>
      <c r="FM84" s="111"/>
      <c r="FN84" s="112"/>
      <c r="FO84" s="111"/>
      <c r="FP84" s="112"/>
      <c r="FQ84" s="111"/>
      <c r="FR84" s="112"/>
      <c r="FS84" s="111"/>
      <c r="FT84" s="112"/>
      <c r="FU84" s="111"/>
      <c r="FV84" s="112"/>
      <c r="FW84" s="111"/>
      <c r="FX84" s="112"/>
      <c r="FY84" s="111"/>
      <c r="FZ84" s="112"/>
      <c r="GA84" s="111"/>
      <c r="GB84" s="112"/>
      <c r="GC84" s="111"/>
      <c r="GD84" s="112"/>
      <c r="GE84" s="111"/>
      <c r="GF84" s="112"/>
      <c r="GG84" s="111"/>
      <c r="GH84" s="112"/>
      <c r="GI84" s="111"/>
      <c r="GJ84" s="112"/>
      <c r="GK84" s="111"/>
      <c r="GL84" s="112"/>
      <c r="GM84" s="111"/>
      <c r="GN84" s="112"/>
      <c r="GO84" s="111"/>
      <c r="GP84" s="112"/>
      <c r="GQ84" s="111"/>
      <c r="GR84" s="112"/>
      <c r="GS84" s="111"/>
      <c r="GT84" s="112"/>
      <c r="GU84" s="111"/>
      <c r="GV84" s="112"/>
      <c r="GW84" s="111"/>
      <c r="GX84" s="112"/>
      <c r="GY84" s="111"/>
      <c r="GZ84" s="112"/>
      <c r="HA84" s="111"/>
      <c r="HB84" s="112"/>
      <c r="HC84" s="111"/>
      <c r="HD84" s="112"/>
      <c r="HE84" s="111"/>
      <c r="HF84" s="112"/>
      <c r="HG84" s="111"/>
      <c r="HH84" s="112"/>
      <c r="HI84" s="111"/>
      <c r="HJ84" s="112"/>
      <c r="HK84" s="111"/>
      <c r="HL84" s="112"/>
      <c r="HM84" s="111"/>
      <c r="HN84" s="112"/>
      <c r="HO84" s="111"/>
      <c r="HP84" s="112"/>
      <c r="HQ84" s="111"/>
      <c r="HR84" s="112"/>
      <c r="HS84" s="111"/>
      <c r="HT84" s="112"/>
      <c r="HU84" s="111"/>
      <c r="HV84" s="112"/>
      <c r="HW84" s="111"/>
      <c r="HX84" s="112"/>
      <c r="HY84" s="111"/>
      <c r="HZ84" s="112"/>
      <c r="IA84" s="111"/>
      <c r="IB84" s="112"/>
      <c r="IC84" s="111"/>
      <c r="ID84" s="112"/>
      <c r="IE84" s="111"/>
      <c r="IF84" s="112"/>
      <c r="IG84" s="111"/>
      <c r="IH84" s="112"/>
      <c r="II84" s="111"/>
      <c r="IJ84" s="112"/>
      <c r="IK84" s="111"/>
      <c r="IL84" s="112"/>
      <c r="IM84" s="111"/>
      <c r="IN84" s="112"/>
      <c r="IO84" s="111"/>
      <c r="IP84" s="112"/>
      <c r="IQ84" s="111"/>
      <c r="IR84" s="112"/>
      <c r="IS84" s="111"/>
      <c r="IT84" s="112"/>
      <c r="IU84" s="111"/>
      <c r="IV84" s="112"/>
    </row>
    <row r="85" spans="1:256" s="70" customFormat="1" ht="21" customHeight="1">
      <c r="A85" s="94">
        <f>IU67</f>
        <v>492.125</v>
      </c>
      <c r="B85" s="2" t="s">
        <v>2</v>
      </c>
      <c r="C85" s="68">
        <f>A85+46.5/12</f>
        <v>496</v>
      </c>
      <c r="D85" s="68" t="s">
        <v>2</v>
      </c>
      <c r="E85" s="68">
        <f>C85+46.5/12</f>
        <v>499.875</v>
      </c>
      <c r="F85" s="68" t="s">
        <v>2</v>
      </c>
      <c r="G85" s="68">
        <f>E85+46.5/12</f>
        <v>503.75</v>
      </c>
      <c r="H85" s="68" t="s">
        <v>2</v>
      </c>
      <c r="I85" s="68">
        <f>G85+46.5/12</f>
        <v>507.625</v>
      </c>
      <c r="J85" s="68" t="s">
        <v>2</v>
      </c>
      <c r="K85" s="68">
        <f>I85+46.5/12</f>
        <v>511.5</v>
      </c>
      <c r="L85" s="68" t="s">
        <v>2</v>
      </c>
      <c r="M85" s="68">
        <f>K85+46.5/12</f>
        <v>515.375</v>
      </c>
      <c r="N85" s="68" t="s">
        <v>2</v>
      </c>
      <c r="O85" s="68">
        <f>M85+46.5/12</f>
        <v>519.25</v>
      </c>
      <c r="P85" s="68" t="s">
        <v>2</v>
      </c>
      <c r="Q85" s="68">
        <f>O85+46.5/12</f>
        <v>523.125</v>
      </c>
      <c r="R85" s="68" t="s">
        <v>2</v>
      </c>
      <c r="S85" s="68">
        <f>Q85+46.5/12</f>
        <v>527</v>
      </c>
      <c r="T85" s="68" t="s">
        <v>2</v>
      </c>
      <c r="U85" s="68">
        <f>S85+46.5/12</f>
        <v>530.875</v>
      </c>
      <c r="V85" s="68" t="s">
        <v>2</v>
      </c>
      <c r="W85" s="68">
        <f>U85+46.5/12</f>
        <v>534.75</v>
      </c>
      <c r="X85" s="68" t="s">
        <v>2</v>
      </c>
      <c r="Y85" s="68">
        <f>W85+46.5/12</f>
        <v>538.625</v>
      </c>
      <c r="Z85" s="68" t="s">
        <v>2</v>
      </c>
      <c r="AA85" s="68">
        <f>Y85+46.5/12</f>
        <v>542.5</v>
      </c>
      <c r="AB85" s="68" t="s">
        <v>2</v>
      </c>
      <c r="AC85" s="68">
        <f>AA85+46.5/12</f>
        <v>546.375</v>
      </c>
      <c r="AD85" s="68" t="s">
        <v>2</v>
      </c>
      <c r="AE85" s="68">
        <f>AC85+46.5/12</f>
        <v>550.25</v>
      </c>
      <c r="AF85" s="68" t="s">
        <v>2</v>
      </c>
      <c r="AG85" s="68">
        <f>AE85+46.5/12</f>
        <v>554.125</v>
      </c>
      <c r="AH85" s="68" t="s">
        <v>2</v>
      </c>
      <c r="AI85" s="68">
        <f>AG85+46.5/12</f>
        <v>558</v>
      </c>
      <c r="AJ85" s="68" t="s">
        <v>2</v>
      </c>
      <c r="AK85" s="68">
        <f>AI85+46.5/12</f>
        <v>561.875</v>
      </c>
      <c r="AL85" s="68" t="s">
        <v>2</v>
      </c>
      <c r="AM85" s="68">
        <f>AK85+46.5/12</f>
        <v>565.75</v>
      </c>
      <c r="AN85" s="68" t="s">
        <v>2</v>
      </c>
      <c r="AO85" s="68">
        <f>AM85+46.5/12</f>
        <v>569.625</v>
      </c>
      <c r="AP85" s="68" t="s">
        <v>2</v>
      </c>
      <c r="AQ85" s="68">
        <f>AO85+46.5/12</f>
        <v>573.5</v>
      </c>
      <c r="AR85" s="68" t="s">
        <v>2</v>
      </c>
      <c r="AS85" s="68">
        <f>AQ85+46.5/12</f>
        <v>577.375</v>
      </c>
      <c r="AT85" s="68" t="s">
        <v>2</v>
      </c>
      <c r="AU85" s="68">
        <f>AS85+46.5/12</f>
        <v>581.25</v>
      </c>
      <c r="AV85" s="68" t="s">
        <v>2</v>
      </c>
      <c r="AW85" s="68">
        <f>AU85+46.5/12</f>
        <v>585.125</v>
      </c>
      <c r="AX85" s="68" t="s">
        <v>2</v>
      </c>
      <c r="AY85" s="68">
        <f>AW85+46.5/12</f>
        <v>589</v>
      </c>
      <c r="AZ85" s="69" t="s">
        <v>2</v>
      </c>
      <c r="BA85" s="68">
        <f>AY85+46.5/12</f>
        <v>592.875</v>
      </c>
      <c r="BB85" s="68" t="s">
        <v>2</v>
      </c>
      <c r="BC85" s="68">
        <f>BA85+46.5/12</f>
        <v>596.75</v>
      </c>
      <c r="BD85" s="68" t="s">
        <v>2</v>
      </c>
      <c r="BE85" s="68">
        <f>BC85+46.5/12</f>
        <v>600.625</v>
      </c>
      <c r="BF85" s="68" t="s">
        <v>2</v>
      </c>
      <c r="BG85" s="68">
        <f>BE85+46.5/12</f>
        <v>604.5</v>
      </c>
      <c r="BH85" s="68" t="s">
        <v>2</v>
      </c>
      <c r="BI85" s="68">
        <f>BG85+46.5/12</f>
        <v>608.375</v>
      </c>
      <c r="BJ85" s="68" t="s">
        <v>2</v>
      </c>
      <c r="BK85" s="68">
        <f>BI85+46.5/12</f>
        <v>612.25</v>
      </c>
      <c r="BL85" s="68" t="s">
        <v>2</v>
      </c>
      <c r="BM85" s="68">
        <f>BK85+46.5/12</f>
        <v>616.125</v>
      </c>
      <c r="BN85" s="68" t="s">
        <v>2</v>
      </c>
      <c r="BO85" s="68">
        <f>BM85+46.5/12</f>
        <v>620</v>
      </c>
      <c r="BP85" s="68" t="s">
        <v>2</v>
      </c>
      <c r="BQ85" s="68">
        <f>BO85+46.5/12</f>
        <v>623.875</v>
      </c>
      <c r="BR85" s="68" t="s">
        <v>2</v>
      </c>
      <c r="BS85" s="68">
        <f>BQ85+46.5/12</f>
        <v>627.75</v>
      </c>
      <c r="BT85" s="68" t="s">
        <v>2</v>
      </c>
      <c r="BU85" s="68">
        <f>BS85+46.5/12</f>
        <v>631.625</v>
      </c>
      <c r="BV85" s="68" t="s">
        <v>2</v>
      </c>
      <c r="BW85" s="68">
        <f>BU85+46.5/12</f>
        <v>635.5</v>
      </c>
      <c r="BX85" s="68" t="s">
        <v>2</v>
      </c>
      <c r="BY85" s="68">
        <f>BW85+46.5/12</f>
        <v>639.375</v>
      </c>
      <c r="BZ85" s="68" t="s">
        <v>2</v>
      </c>
      <c r="CA85" s="68">
        <f>BY85+46.5/12</f>
        <v>643.25</v>
      </c>
      <c r="CB85" s="68" t="s">
        <v>2</v>
      </c>
      <c r="CC85" s="68">
        <f>CA85+46.5/12</f>
        <v>647.125</v>
      </c>
      <c r="CD85" s="68" t="s">
        <v>2</v>
      </c>
      <c r="CE85" s="68">
        <f>CC85+46.5/12</f>
        <v>651</v>
      </c>
      <c r="CF85" s="68" t="s">
        <v>2</v>
      </c>
      <c r="CG85" s="68">
        <f>CE85+46.5/12</f>
        <v>654.875</v>
      </c>
      <c r="CH85" s="68" t="s">
        <v>2</v>
      </c>
      <c r="CI85" s="68">
        <f>CG85+46.5/12</f>
        <v>658.75</v>
      </c>
      <c r="CJ85" s="68" t="s">
        <v>2</v>
      </c>
      <c r="CK85" s="68">
        <f>CI85+46.5/12</f>
        <v>662.625</v>
      </c>
      <c r="CL85" s="68" t="s">
        <v>2</v>
      </c>
      <c r="CM85" s="68">
        <f>CK85+46.5/12</f>
        <v>666.5</v>
      </c>
      <c r="CN85" s="68" t="s">
        <v>2</v>
      </c>
      <c r="CO85" s="68">
        <f>CM85+46.5/12</f>
        <v>670.375</v>
      </c>
      <c r="CP85" s="68" t="s">
        <v>2</v>
      </c>
      <c r="CQ85" s="68">
        <f>CO85+46.5/12</f>
        <v>674.25</v>
      </c>
      <c r="CR85" s="68" t="s">
        <v>2</v>
      </c>
      <c r="CS85" s="68">
        <f>CQ85+46.5/12</f>
        <v>678.125</v>
      </c>
      <c r="CT85" s="68" t="s">
        <v>2</v>
      </c>
      <c r="CU85" s="68">
        <f>CS85+46.5/12</f>
        <v>682</v>
      </c>
      <c r="CV85" s="68" t="s">
        <v>2</v>
      </c>
      <c r="CW85" s="68">
        <f>CU85+46.5/12</f>
        <v>685.875</v>
      </c>
      <c r="CX85" s="68" t="s">
        <v>2</v>
      </c>
      <c r="CY85" s="68">
        <f>CW85+46.5/12</f>
        <v>689.75</v>
      </c>
      <c r="CZ85" s="68" t="s">
        <v>2</v>
      </c>
      <c r="DA85" s="68">
        <f>CY85+46.5/12</f>
        <v>693.625</v>
      </c>
      <c r="DB85" s="68" t="s">
        <v>2</v>
      </c>
      <c r="DC85" s="68">
        <f>DA85+46.5/12</f>
        <v>697.5</v>
      </c>
      <c r="DD85" s="68" t="s">
        <v>2</v>
      </c>
      <c r="DE85" s="68">
        <f>DC85+46.5/12</f>
        <v>701.375</v>
      </c>
      <c r="DF85" s="68" t="s">
        <v>2</v>
      </c>
      <c r="DG85" s="68">
        <f>DE85+46.5/12</f>
        <v>705.25</v>
      </c>
      <c r="DH85" s="68" t="s">
        <v>2</v>
      </c>
      <c r="DI85" s="68">
        <f>DG85+46.5/12</f>
        <v>709.125</v>
      </c>
      <c r="DJ85" s="68" t="s">
        <v>2</v>
      </c>
      <c r="DK85" s="68">
        <f>DI85+46.5/12</f>
        <v>713</v>
      </c>
      <c r="DL85" s="68" t="s">
        <v>2</v>
      </c>
      <c r="DM85" s="68">
        <f>DK85+46.5/12</f>
        <v>716.875</v>
      </c>
      <c r="DN85" s="68" t="s">
        <v>2</v>
      </c>
      <c r="DO85" s="68">
        <f>DM85+46.5/12</f>
        <v>720.75</v>
      </c>
      <c r="DP85" s="68" t="s">
        <v>2</v>
      </c>
      <c r="DQ85" s="68">
        <f>DO85+46.5/12</f>
        <v>724.625</v>
      </c>
      <c r="DR85" s="68" t="s">
        <v>2</v>
      </c>
      <c r="DS85" s="68">
        <f>DQ85+46.5/12</f>
        <v>728.5</v>
      </c>
      <c r="DT85" s="68" t="s">
        <v>2</v>
      </c>
      <c r="DU85" s="68">
        <f>DS85+46.5/12</f>
        <v>732.375</v>
      </c>
      <c r="DV85" s="68" t="s">
        <v>2</v>
      </c>
      <c r="DW85" s="68">
        <f>DU85+46.5/12</f>
        <v>736.25</v>
      </c>
      <c r="DX85" s="68" t="s">
        <v>2</v>
      </c>
      <c r="DY85" s="68">
        <f>DW85+46.5/12</f>
        <v>740.125</v>
      </c>
      <c r="DZ85" s="68" t="s">
        <v>2</v>
      </c>
      <c r="EA85" s="68">
        <f>DY85+46.5/12</f>
        <v>744</v>
      </c>
      <c r="EB85" s="68" t="s">
        <v>2</v>
      </c>
      <c r="EC85" s="68">
        <f>EA85+46.5/12</f>
        <v>747.875</v>
      </c>
      <c r="ED85" s="68" t="s">
        <v>2</v>
      </c>
      <c r="EE85" s="68">
        <f>EC85+46.5/12</f>
        <v>751.75</v>
      </c>
      <c r="EF85" s="68" t="s">
        <v>2</v>
      </c>
      <c r="EG85" s="68">
        <f>EE85+46.5/12</f>
        <v>755.625</v>
      </c>
      <c r="EH85" s="68" t="s">
        <v>2</v>
      </c>
      <c r="EI85" s="68">
        <f>EG85+46.5/12</f>
        <v>759.5</v>
      </c>
      <c r="EJ85" s="68" t="s">
        <v>2</v>
      </c>
      <c r="EK85" s="68">
        <f>EI85+46.5/12</f>
        <v>763.375</v>
      </c>
      <c r="EL85" s="68" t="s">
        <v>2</v>
      </c>
      <c r="EM85" s="68">
        <f>EK85+46.5/12</f>
        <v>767.25</v>
      </c>
      <c r="EN85" s="68" t="s">
        <v>2</v>
      </c>
      <c r="EO85" s="68">
        <f>EM85+46.5/12</f>
        <v>771.125</v>
      </c>
      <c r="EP85" s="68" t="s">
        <v>2</v>
      </c>
      <c r="EQ85" s="68">
        <f>EO85+46.5/12</f>
        <v>775</v>
      </c>
      <c r="ER85" s="68" t="s">
        <v>2</v>
      </c>
      <c r="ES85" s="68">
        <f>EQ85+46.5/12</f>
        <v>778.875</v>
      </c>
      <c r="ET85" s="68" t="s">
        <v>2</v>
      </c>
      <c r="EU85" s="68">
        <f>ES85+46.5/12</f>
        <v>782.75</v>
      </c>
      <c r="EV85" s="68" t="s">
        <v>2</v>
      </c>
      <c r="EW85" s="68">
        <f>EU85+46.5/12</f>
        <v>786.625</v>
      </c>
      <c r="EX85" s="68" t="s">
        <v>2</v>
      </c>
      <c r="EY85" s="68">
        <f>EW85+46.5/12</f>
        <v>790.5</v>
      </c>
      <c r="EZ85" s="68" t="s">
        <v>2</v>
      </c>
      <c r="FA85" s="68">
        <f>EY85+46.5/12</f>
        <v>794.375</v>
      </c>
      <c r="FB85" s="68" t="s">
        <v>2</v>
      </c>
      <c r="FC85" s="68">
        <f>FA85+46.5/12</f>
        <v>798.25</v>
      </c>
      <c r="FD85" s="68" t="s">
        <v>2</v>
      </c>
      <c r="FE85" s="68">
        <f>FC85+46.5/12</f>
        <v>802.125</v>
      </c>
      <c r="FF85" s="68" t="s">
        <v>2</v>
      </c>
      <c r="FG85" s="68">
        <f>FE85+46.5/12</f>
        <v>806</v>
      </c>
      <c r="FH85" s="68" t="s">
        <v>2</v>
      </c>
      <c r="FI85" s="68">
        <f>FG85+46.5/12</f>
        <v>809.875</v>
      </c>
      <c r="FJ85" s="68" t="s">
        <v>2</v>
      </c>
      <c r="FK85" s="68">
        <f>FI85+46.5/12</f>
        <v>813.75</v>
      </c>
      <c r="FL85" s="68" t="s">
        <v>2</v>
      </c>
      <c r="FM85" s="68">
        <f>FK85+46.5/12</f>
        <v>817.625</v>
      </c>
      <c r="FN85" s="68" t="s">
        <v>2</v>
      </c>
      <c r="FO85" s="68">
        <f>FM85+46.5/12</f>
        <v>821.5</v>
      </c>
      <c r="FP85" s="68" t="s">
        <v>2</v>
      </c>
      <c r="FQ85" s="68">
        <f>FO85+46.5/12</f>
        <v>825.375</v>
      </c>
      <c r="FR85" s="68" t="s">
        <v>2</v>
      </c>
      <c r="FS85" s="68">
        <f>FQ85+46.5/12</f>
        <v>829.25</v>
      </c>
      <c r="FT85" s="68" t="s">
        <v>2</v>
      </c>
      <c r="FU85" s="68">
        <f>FS85+46.5/12</f>
        <v>833.125</v>
      </c>
      <c r="FV85" s="68" t="s">
        <v>2</v>
      </c>
      <c r="FW85" s="68">
        <f>FU85+46.5/12</f>
        <v>837</v>
      </c>
      <c r="FX85" s="68" t="s">
        <v>2</v>
      </c>
      <c r="FY85" s="68">
        <f>FW85+46.5/12</f>
        <v>840.875</v>
      </c>
      <c r="FZ85" s="68" t="s">
        <v>2</v>
      </c>
      <c r="GA85" s="68">
        <f>FY85+46.5/12</f>
        <v>844.75</v>
      </c>
      <c r="GB85" s="68" t="s">
        <v>2</v>
      </c>
      <c r="GC85" s="68">
        <f>GA85+46.5/12</f>
        <v>848.625</v>
      </c>
      <c r="GD85" s="68" t="s">
        <v>2</v>
      </c>
      <c r="GE85" s="68">
        <f>GC85+46.5/12</f>
        <v>852.5</v>
      </c>
      <c r="GF85" s="68" t="s">
        <v>2</v>
      </c>
      <c r="GG85" s="68">
        <f>GE85+46.5/12</f>
        <v>856.375</v>
      </c>
      <c r="GH85" s="68" t="s">
        <v>2</v>
      </c>
      <c r="GI85" s="68">
        <f>GG85+46.5/12</f>
        <v>860.25</v>
      </c>
      <c r="GJ85" s="68" t="s">
        <v>2</v>
      </c>
      <c r="GK85" s="68">
        <f>GI85+46.5/12</f>
        <v>864.125</v>
      </c>
      <c r="GL85" s="68" t="s">
        <v>2</v>
      </c>
      <c r="GM85" s="68">
        <f>GK85+46.5/12</f>
        <v>868</v>
      </c>
      <c r="GN85" s="68" t="s">
        <v>2</v>
      </c>
      <c r="GO85" s="68">
        <f>GM85+46.5/12</f>
        <v>871.875</v>
      </c>
      <c r="GP85" s="68" t="s">
        <v>2</v>
      </c>
      <c r="GQ85" s="68">
        <f>GO85+46.5/12</f>
        <v>875.75</v>
      </c>
      <c r="GR85" s="68" t="s">
        <v>2</v>
      </c>
      <c r="GS85" s="68">
        <f>GQ85+46.5/12</f>
        <v>879.625</v>
      </c>
      <c r="GT85" s="68" t="s">
        <v>2</v>
      </c>
      <c r="GU85" s="68">
        <f>GS85+46.5/12</f>
        <v>883.5</v>
      </c>
      <c r="GV85" s="68" t="s">
        <v>2</v>
      </c>
      <c r="GW85" s="68">
        <f>GU85+46.5/12</f>
        <v>887.375</v>
      </c>
      <c r="GX85" s="68" t="s">
        <v>2</v>
      </c>
      <c r="GY85" s="68">
        <f>GW85+46.5/12</f>
        <v>891.25</v>
      </c>
      <c r="GZ85" s="68" t="s">
        <v>2</v>
      </c>
      <c r="HA85" s="68">
        <f>GY85+46.5/12</f>
        <v>895.125</v>
      </c>
      <c r="HB85" s="68" t="s">
        <v>2</v>
      </c>
      <c r="HC85" s="68">
        <f>HA85+46.5/12</f>
        <v>899</v>
      </c>
      <c r="HD85" s="68" t="s">
        <v>2</v>
      </c>
      <c r="HE85" s="68">
        <f>HC85+46.5/12</f>
        <v>902.875</v>
      </c>
      <c r="HF85" s="68" t="s">
        <v>2</v>
      </c>
      <c r="HG85" s="68">
        <f>HE85+46.5/12</f>
        <v>906.75</v>
      </c>
      <c r="HH85" s="68" t="s">
        <v>2</v>
      </c>
      <c r="HI85" s="68">
        <f>HG85+46.5/12</f>
        <v>910.625</v>
      </c>
      <c r="HJ85" s="68" t="s">
        <v>2</v>
      </c>
      <c r="HK85" s="68">
        <f>HI85+46.5/12</f>
        <v>914.5</v>
      </c>
      <c r="HL85" s="68" t="s">
        <v>2</v>
      </c>
      <c r="HM85" s="68">
        <f>HK85+46.5/12</f>
        <v>918.375</v>
      </c>
      <c r="HN85" s="68" t="s">
        <v>2</v>
      </c>
      <c r="HO85" s="68">
        <f>HM85+46.5/12</f>
        <v>922.25</v>
      </c>
      <c r="HP85" s="68" t="s">
        <v>2</v>
      </c>
      <c r="HQ85" s="68">
        <f>HO85+46.5/12</f>
        <v>926.125</v>
      </c>
      <c r="HR85" s="68" t="s">
        <v>2</v>
      </c>
      <c r="HS85" s="68">
        <f>HQ85+46.5/12</f>
        <v>930</v>
      </c>
      <c r="HT85" s="68" t="s">
        <v>2</v>
      </c>
      <c r="HU85" s="68">
        <f>HS85+46.5/12</f>
        <v>933.875</v>
      </c>
      <c r="HV85" s="68" t="s">
        <v>2</v>
      </c>
      <c r="HW85" s="68">
        <f>HU85+46.5/12</f>
        <v>937.75</v>
      </c>
      <c r="HX85" s="68" t="s">
        <v>2</v>
      </c>
      <c r="HY85" s="68">
        <f>HW85+46.5/12</f>
        <v>941.625</v>
      </c>
      <c r="HZ85" s="68" t="s">
        <v>2</v>
      </c>
      <c r="IA85" s="68">
        <f>HY85+46.5/12</f>
        <v>945.5</v>
      </c>
      <c r="IB85" s="68" t="s">
        <v>2</v>
      </c>
      <c r="IC85" s="68">
        <f>IA85+46.5/12</f>
        <v>949.375</v>
      </c>
      <c r="ID85" s="68" t="s">
        <v>2</v>
      </c>
      <c r="IE85" s="68">
        <f>IC85+46.5/12</f>
        <v>953.25</v>
      </c>
      <c r="IF85" s="68" t="s">
        <v>2</v>
      </c>
      <c r="IG85" s="68">
        <f>IE85+46.5/12</f>
        <v>957.125</v>
      </c>
      <c r="IH85" s="68" t="s">
        <v>2</v>
      </c>
      <c r="II85" s="68">
        <f>IG85+46.5/12</f>
        <v>961</v>
      </c>
      <c r="IJ85" s="68" t="s">
        <v>2</v>
      </c>
      <c r="IK85" s="68">
        <f>II85+46.5/12</f>
        <v>964.875</v>
      </c>
      <c r="IL85" s="68" t="s">
        <v>2</v>
      </c>
      <c r="IM85" s="68">
        <f>IK85+46.5/12</f>
        <v>968.75</v>
      </c>
      <c r="IN85" s="68" t="s">
        <v>2</v>
      </c>
      <c r="IO85" s="68">
        <f>IM85+46.5/12</f>
        <v>972.625</v>
      </c>
      <c r="IP85" s="68" t="s">
        <v>2</v>
      </c>
      <c r="IQ85" s="68">
        <f>IO85+46.5/12</f>
        <v>976.5</v>
      </c>
      <c r="IR85" s="68" t="s">
        <v>2</v>
      </c>
      <c r="IS85" s="68">
        <f>IQ85+46.5/12</f>
        <v>980.375</v>
      </c>
      <c r="IT85" s="68" t="s">
        <v>2</v>
      </c>
      <c r="IU85" s="68">
        <f>IS85+46.5/12</f>
        <v>984.25</v>
      </c>
      <c r="IV85" s="68" t="s">
        <v>2</v>
      </c>
    </row>
    <row r="86" ht="21" customHeight="1">
      <c r="A86" s="1"/>
    </row>
    <row r="87" spans="1:31" ht="21" customHeight="1">
      <c r="A87" s="95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3"/>
      <c r="AE87" s="43"/>
    </row>
    <row r="88" spans="1:39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O88" s="1"/>
      <c r="P88" s="1"/>
      <c r="Q88" s="1"/>
      <c r="X88" s="1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</row>
    <row r="89" spans="1:39" ht="21" customHeight="1">
      <c r="A89" s="201" t="s">
        <v>39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63"/>
    </row>
    <row r="90" spans="1:39" ht="21" customHeight="1">
      <c r="A90" s="201"/>
      <c r="AI90" s="39"/>
      <c r="AJ90" s="39"/>
      <c r="AK90" s="39"/>
      <c r="AL90" s="39"/>
      <c r="AM90" s="64"/>
    </row>
    <row r="91" spans="1:39" ht="21" customHeight="1">
      <c r="A91" s="201" t="s">
        <v>40</v>
      </c>
      <c r="AI91" s="39"/>
      <c r="AJ91" s="39"/>
      <c r="AK91" s="39"/>
      <c r="AL91" s="39"/>
      <c r="AM91" s="64"/>
    </row>
    <row r="92" spans="1:39" ht="21" customHeight="1">
      <c r="A92" s="201"/>
      <c r="AM92" s="64"/>
    </row>
    <row r="93" spans="1:39" ht="21" customHeight="1">
      <c r="A93" s="201" t="s">
        <v>41</v>
      </c>
      <c r="AM93" s="64"/>
    </row>
    <row r="94" spans="1:39" ht="21" customHeight="1">
      <c r="A94" s="201"/>
      <c r="AM94" s="64"/>
    </row>
    <row r="95" spans="1:39" ht="21" customHeight="1">
      <c r="A95" s="201" t="s">
        <v>42</v>
      </c>
      <c r="AM95" s="64"/>
    </row>
    <row r="96" spans="1:39" ht="21" customHeight="1">
      <c r="A96" s="201"/>
      <c r="AM96" s="64"/>
    </row>
    <row r="97" spans="1:39" ht="21" customHeight="1">
      <c r="A97" s="201" t="s">
        <v>43</v>
      </c>
      <c r="AM97" s="64"/>
    </row>
    <row r="98" spans="1:39" ht="21" customHeight="1">
      <c r="A98" s="201"/>
      <c r="AM98" s="64"/>
    </row>
    <row r="99" spans="1:39" ht="21" customHeight="1">
      <c r="A99" s="201" t="s">
        <v>44</v>
      </c>
      <c r="AM99" s="64"/>
    </row>
    <row r="100" spans="1:39" ht="21" customHeight="1">
      <c r="A100" s="201"/>
      <c r="AM100" s="64"/>
    </row>
    <row r="101" spans="1:39" ht="21" customHeight="1">
      <c r="A101" s="201" t="s">
        <v>45</v>
      </c>
      <c r="AM101" s="64"/>
    </row>
    <row r="102" spans="1:39" ht="21" customHeight="1">
      <c r="A102" s="201"/>
      <c r="AM102" s="64"/>
    </row>
    <row r="103" spans="1:39" ht="21" customHeight="1">
      <c r="A103" s="200" t="s">
        <v>46</v>
      </c>
      <c r="B103" s="101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102"/>
    </row>
    <row r="104" spans="1:39" ht="21" customHeight="1">
      <c r="A104" s="200"/>
      <c r="B104" s="37"/>
      <c r="C104" s="41"/>
      <c r="D104" s="8"/>
      <c r="E104" s="41"/>
      <c r="F104" s="8"/>
      <c r="G104" s="41"/>
      <c r="H104" s="8"/>
      <c r="I104" s="41"/>
      <c r="J104" s="8"/>
      <c r="K104" s="41"/>
      <c r="L104" s="8"/>
      <c r="M104" s="41"/>
      <c r="N104" s="8"/>
      <c r="O104" s="41"/>
      <c r="P104" s="8"/>
      <c r="Q104" s="41"/>
      <c r="R104" s="8"/>
      <c r="S104" s="41"/>
      <c r="T104" s="8"/>
      <c r="U104" s="41"/>
      <c r="V104" s="39"/>
      <c r="W104" s="41"/>
      <c r="X104" s="39"/>
      <c r="Y104" s="41"/>
      <c r="Z104" s="39"/>
      <c r="AA104" s="41"/>
      <c r="AB104" s="39"/>
      <c r="AC104" s="41"/>
      <c r="AD104" s="39"/>
      <c r="AE104" s="41"/>
      <c r="AF104" s="39"/>
      <c r="AG104" s="41"/>
      <c r="AH104" s="39"/>
      <c r="AI104" s="41"/>
      <c r="AJ104" s="39"/>
      <c r="AK104" s="41"/>
      <c r="AL104" s="39"/>
      <c r="AM104" s="41"/>
    </row>
    <row r="105" spans="1:41" ht="21" customHeight="1">
      <c r="A105" s="94">
        <v>0</v>
      </c>
      <c r="B105" s="67" t="s">
        <v>2</v>
      </c>
      <c r="C105" s="69">
        <f>A105+46.5/12</f>
        <v>3.875</v>
      </c>
      <c r="D105" s="69" t="s">
        <v>2</v>
      </c>
      <c r="E105" s="69">
        <f>C105+46.5/12</f>
        <v>7.75</v>
      </c>
      <c r="F105" s="69" t="s">
        <v>2</v>
      </c>
      <c r="G105" s="69">
        <f>E105+46.5/12</f>
        <v>11.625</v>
      </c>
      <c r="H105" s="69" t="s">
        <v>2</v>
      </c>
      <c r="I105" s="69">
        <f>G105+46.5/12</f>
        <v>15.5</v>
      </c>
      <c r="J105" s="69" t="s">
        <v>2</v>
      </c>
      <c r="K105" s="69">
        <f>I105+46.5/12</f>
        <v>19.375</v>
      </c>
      <c r="L105" s="69" t="s">
        <v>2</v>
      </c>
      <c r="M105" s="69">
        <f>K105+46.5/12</f>
        <v>23.25</v>
      </c>
      <c r="N105" s="69" t="s">
        <v>2</v>
      </c>
      <c r="O105" s="69">
        <f>M105+46.5/12</f>
        <v>27.125</v>
      </c>
      <c r="P105" s="69" t="s">
        <v>2</v>
      </c>
      <c r="Q105" s="69">
        <f>O105+46.5/12</f>
        <v>31</v>
      </c>
      <c r="R105" s="69" t="s">
        <v>2</v>
      </c>
      <c r="S105" s="69">
        <f>Q105+46.5/12</f>
        <v>34.875</v>
      </c>
      <c r="T105" s="69" t="s">
        <v>2</v>
      </c>
      <c r="U105" s="69">
        <f>S105+46.5/12</f>
        <v>38.75</v>
      </c>
      <c r="V105" s="69" t="s">
        <v>2</v>
      </c>
      <c r="W105" s="69">
        <f>U105+46.5/12</f>
        <v>42.625</v>
      </c>
      <c r="X105" s="69" t="s">
        <v>2</v>
      </c>
      <c r="Y105" s="69">
        <f>W105+46.5/12</f>
        <v>46.5</v>
      </c>
      <c r="Z105" s="69" t="s">
        <v>2</v>
      </c>
      <c r="AA105" s="69">
        <f>Y105+46.5/12</f>
        <v>50.375</v>
      </c>
      <c r="AB105" s="69" t="s">
        <v>2</v>
      </c>
      <c r="AC105" s="69">
        <f>AA105+46.5/12</f>
        <v>54.25</v>
      </c>
      <c r="AD105" s="69" t="s">
        <v>2</v>
      </c>
      <c r="AE105" s="69">
        <f>AC105+46.5/12</f>
        <v>58.125</v>
      </c>
      <c r="AF105" s="69" t="s">
        <v>2</v>
      </c>
      <c r="AG105" s="69">
        <f>AE105+46.5/12</f>
        <v>62</v>
      </c>
      <c r="AH105" s="69" t="s">
        <v>2</v>
      </c>
      <c r="AI105" s="69">
        <f>AG105+46.5/12</f>
        <v>65.875</v>
      </c>
      <c r="AJ105" s="69" t="s">
        <v>2</v>
      </c>
      <c r="AK105" s="69">
        <f>AI105+46.5/12</f>
        <v>69.75</v>
      </c>
      <c r="AL105" s="69" t="s">
        <v>2</v>
      </c>
      <c r="AM105" s="69">
        <f>AK105+46.5/12</f>
        <v>73.625</v>
      </c>
      <c r="AN105" s="69" t="s">
        <v>2</v>
      </c>
      <c r="AO105" s="67"/>
    </row>
    <row r="106" spans="1:39" ht="21" customHeight="1">
      <c r="A106" s="1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ht="21" customHeight="1">
      <c r="A107" s="201" t="s">
        <v>39</v>
      </c>
      <c r="B107" s="3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63"/>
    </row>
    <row r="108" spans="1:39" ht="21" customHeight="1">
      <c r="A108" s="201"/>
      <c r="B108" s="5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64"/>
    </row>
    <row r="109" spans="1:39" ht="21" customHeight="1">
      <c r="A109" s="201" t="s">
        <v>40</v>
      </c>
      <c r="AM109" s="64"/>
    </row>
    <row r="110" spans="1:39" ht="21" customHeight="1">
      <c r="A110" s="201"/>
      <c r="AM110" s="64"/>
    </row>
    <row r="111" spans="1:39" ht="21" customHeight="1">
      <c r="A111" s="201" t="s">
        <v>41</v>
      </c>
      <c r="AM111" s="64"/>
    </row>
    <row r="112" spans="1:39" ht="21" customHeight="1">
      <c r="A112" s="201"/>
      <c r="AM112" s="64"/>
    </row>
    <row r="113" spans="1:39" ht="21" customHeight="1">
      <c r="A113" s="201" t="s">
        <v>42</v>
      </c>
      <c r="AM113" s="64"/>
    </row>
    <row r="114" spans="1:39" ht="21" customHeight="1">
      <c r="A114" s="201"/>
      <c r="AM114" s="64"/>
    </row>
    <row r="115" spans="1:39" ht="21" customHeight="1">
      <c r="A115" s="201" t="s">
        <v>43</v>
      </c>
      <c r="AM115" s="64"/>
    </row>
    <row r="116" spans="1:39" ht="21" customHeight="1">
      <c r="A116" s="201"/>
      <c r="AM116" s="64"/>
    </row>
    <row r="117" spans="1:39" ht="21" customHeight="1">
      <c r="A117" s="201" t="s">
        <v>44</v>
      </c>
      <c r="AM117" s="64"/>
    </row>
    <row r="118" spans="1:39" ht="21" customHeight="1">
      <c r="A118" s="201"/>
      <c r="AM118" s="64"/>
    </row>
    <row r="119" spans="1:39" ht="21" customHeight="1">
      <c r="A119" s="201" t="s">
        <v>45</v>
      </c>
      <c r="AM119" s="64"/>
    </row>
    <row r="120" spans="1:39" ht="21" customHeight="1">
      <c r="A120" s="201"/>
      <c r="AM120" s="64"/>
    </row>
    <row r="121" spans="1:39" ht="21" customHeight="1">
      <c r="A121" s="31" t="s">
        <v>46</v>
      </c>
      <c r="B121" s="101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65"/>
    </row>
    <row r="122" spans="1:39" ht="21" customHeight="1">
      <c r="A122" s="31"/>
      <c r="B122" s="37"/>
      <c r="C122" s="41"/>
      <c r="D122" s="8"/>
      <c r="E122" s="41"/>
      <c r="F122" s="8"/>
      <c r="G122" s="41"/>
      <c r="H122" s="8"/>
      <c r="I122" s="41"/>
      <c r="J122" s="8"/>
      <c r="K122" s="41"/>
      <c r="L122" s="8"/>
      <c r="M122" s="41"/>
      <c r="N122" s="8"/>
      <c r="O122" s="41"/>
      <c r="P122" s="8"/>
      <c r="Q122" s="41"/>
      <c r="R122" s="8"/>
      <c r="S122" s="41"/>
      <c r="T122" s="8"/>
      <c r="U122" s="41"/>
      <c r="V122" s="39"/>
      <c r="W122" s="41"/>
      <c r="X122" s="39"/>
      <c r="Y122" s="41"/>
      <c r="Z122" s="39"/>
      <c r="AA122" s="41"/>
      <c r="AB122" s="39"/>
      <c r="AC122" s="41"/>
      <c r="AD122" s="39"/>
      <c r="AE122" s="41"/>
      <c r="AF122" s="39"/>
      <c r="AG122" s="41"/>
      <c r="AH122" s="39"/>
      <c r="AI122" s="41"/>
      <c r="AJ122" s="39"/>
      <c r="AK122" s="41"/>
      <c r="AL122" s="39"/>
      <c r="AM122" s="41"/>
    </row>
    <row r="123" spans="1:40" ht="21" customHeight="1">
      <c r="A123" s="93">
        <f>AM105</f>
        <v>73.625</v>
      </c>
      <c r="B123" s="67" t="s">
        <v>2</v>
      </c>
      <c r="C123" s="69">
        <f>A123+46.5/12</f>
        <v>77.5</v>
      </c>
      <c r="D123" s="69" t="s">
        <v>2</v>
      </c>
      <c r="E123" s="69">
        <f>C123+46.5/12</f>
        <v>81.375</v>
      </c>
      <c r="F123" s="69" t="s">
        <v>2</v>
      </c>
      <c r="G123" s="69">
        <f>E123+46.5/12</f>
        <v>85.25</v>
      </c>
      <c r="H123" s="69" t="s">
        <v>2</v>
      </c>
      <c r="I123" s="69">
        <f>G123+46.5/12</f>
        <v>89.125</v>
      </c>
      <c r="J123" s="69" t="s">
        <v>2</v>
      </c>
      <c r="K123" s="69">
        <f>I123+46.5/12</f>
        <v>93</v>
      </c>
      <c r="L123" s="69" t="s">
        <v>2</v>
      </c>
      <c r="M123" s="69">
        <f>K123+46.5/12</f>
        <v>96.875</v>
      </c>
      <c r="N123" s="69" t="s">
        <v>2</v>
      </c>
      <c r="O123" s="68">
        <f>M123+46.5/12</f>
        <v>100.75</v>
      </c>
      <c r="P123" s="69" t="s">
        <v>2</v>
      </c>
      <c r="Q123" s="68">
        <f>O123+46.5/12</f>
        <v>104.625</v>
      </c>
      <c r="R123" s="69" t="s">
        <v>2</v>
      </c>
      <c r="S123" s="68">
        <f>Q123+46.5/12</f>
        <v>108.5</v>
      </c>
      <c r="T123" s="69" t="s">
        <v>2</v>
      </c>
      <c r="U123" s="69">
        <f>S123+46.5/12</f>
        <v>112.375</v>
      </c>
      <c r="V123" s="69" t="s">
        <v>2</v>
      </c>
      <c r="W123" s="69">
        <f>U123+46.5/12</f>
        <v>116.25</v>
      </c>
      <c r="X123" s="69" t="s">
        <v>2</v>
      </c>
      <c r="Y123" s="69">
        <f>W123+46.5/12</f>
        <v>120.125</v>
      </c>
      <c r="Z123" s="69" t="s">
        <v>2</v>
      </c>
      <c r="AA123" s="68">
        <f>Y123+46.5/12</f>
        <v>124</v>
      </c>
      <c r="AB123" s="69" t="s">
        <v>2</v>
      </c>
      <c r="AC123" s="68">
        <f>AA123+46.5/12</f>
        <v>127.875</v>
      </c>
      <c r="AD123" s="69" t="s">
        <v>2</v>
      </c>
      <c r="AE123" s="69">
        <f>AC123+46.5/12</f>
        <v>131.75</v>
      </c>
      <c r="AF123" s="69" t="s">
        <v>2</v>
      </c>
      <c r="AG123" s="68">
        <f>AE123+46.5/12</f>
        <v>135.625</v>
      </c>
      <c r="AH123" s="69" t="s">
        <v>2</v>
      </c>
      <c r="AI123" s="68">
        <f>AG123+46.5/12</f>
        <v>139.5</v>
      </c>
      <c r="AJ123" s="69" t="s">
        <v>2</v>
      </c>
      <c r="AK123" s="68">
        <f>AI123+46.5/12</f>
        <v>143.375</v>
      </c>
      <c r="AL123" s="69" t="s">
        <v>2</v>
      </c>
      <c r="AM123" s="68">
        <f>AK123+46.5/12</f>
        <v>147.25</v>
      </c>
      <c r="AN123" s="69" t="s">
        <v>2</v>
      </c>
    </row>
    <row r="124" ht="21" customHeight="1">
      <c r="A124" s="1"/>
    </row>
    <row r="125" spans="1:31" ht="21" customHeight="1">
      <c r="A125" s="95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3"/>
      <c r="AE125" s="43"/>
    </row>
    <row r="126" spans="1:39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O126" s="1"/>
      <c r="P126" s="1"/>
      <c r="Q126" s="1"/>
      <c r="X126" s="1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</row>
    <row r="127" spans="1:39" ht="21" customHeight="1">
      <c r="A127" s="201" t="s">
        <v>39</v>
      </c>
      <c r="B127" s="3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63"/>
    </row>
    <row r="128" spans="1:39" ht="21" customHeight="1">
      <c r="A128" s="201"/>
      <c r="B128" s="58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64"/>
    </row>
    <row r="129" spans="1:39" ht="21" customHeight="1">
      <c r="A129" s="201" t="s">
        <v>40</v>
      </c>
      <c r="B129" s="5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64"/>
    </row>
    <row r="130" spans="1:39" ht="21" customHeight="1">
      <c r="A130" s="201"/>
      <c r="B130" s="58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64"/>
    </row>
    <row r="131" spans="1:39" ht="21" customHeight="1">
      <c r="A131" s="201" t="s">
        <v>41</v>
      </c>
      <c r="B131" s="58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64"/>
    </row>
    <row r="132" spans="1:39" ht="21" customHeight="1">
      <c r="A132" s="201"/>
      <c r="B132" s="5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64"/>
    </row>
    <row r="133" spans="1:39" ht="21" customHeight="1">
      <c r="A133" s="201" t="s">
        <v>42</v>
      </c>
      <c r="B133" s="58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64"/>
    </row>
    <row r="134" spans="1:39" ht="21" customHeight="1">
      <c r="A134" s="201"/>
      <c r="B134" s="58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64"/>
    </row>
    <row r="135" spans="1:39" ht="21" customHeight="1">
      <c r="A135" s="201" t="s">
        <v>43</v>
      </c>
      <c r="B135" s="58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64"/>
    </row>
    <row r="136" spans="1:39" ht="21" customHeight="1">
      <c r="A136" s="201"/>
      <c r="B136" s="58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64"/>
    </row>
    <row r="137" spans="1:39" ht="21" customHeight="1">
      <c r="A137" s="201" t="s">
        <v>44</v>
      </c>
      <c r="B137" s="58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64"/>
    </row>
    <row r="138" spans="1:39" ht="21" customHeight="1">
      <c r="A138" s="201"/>
      <c r="B138" s="58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64"/>
    </row>
    <row r="139" spans="1:39" ht="21" customHeight="1">
      <c r="A139" s="201" t="s">
        <v>45</v>
      </c>
      <c r="B139" s="58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64"/>
    </row>
    <row r="140" spans="1:39" ht="21" customHeight="1">
      <c r="A140" s="201"/>
      <c r="B140" s="58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64"/>
    </row>
    <row r="141" spans="1:39" ht="21" customHeight="1">
      <c r="A141" s="200" t="s">
        <v>46</v>
      </c>
      <c r="B141" s="62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65"/>
    </row>
    <row r="142" spans="1:39" ht="21" customHeight="1">
      <c r="A142" s="200"/>
      <c r="B142" s="37"/>
      <c r="C142" s="41"/>
      <c r="D142" s="8"/>
      <c r="E142" s="41"/>
      <c r="F142" s="8"/>
      <c r="G142" s="41"/>
      <c r="H142" s="8"/>
      <c r="I142" s="41"/>
      <c r="J142" s="8"/>
      <c r="K142" s="41"/>
      <c r="L142" s="8"/>
      <c r="M142" s="41"/>
      <c r="N142" s="8"/>
      <c r="O142" s="41"/>
      <c r="P142" s="8"/>
      <c r="Q142" s="41"/>
      <c r="R142" s="8"/>
      <c r="S142" s="41"/>
      <c r="T142" s="8"/>
      <c r="U142" s="41"/>
      <c r="V142" s="39"/>
      <c r="W142" s="41"/>
      <c r="X142" s="39"/>
      <c r="Y142" s="41"/>
      <c r="Z142" s="39"/>
      <c r="AA142" s="41"/>
      <c r="AB142" s="39"/>
      <c r="AC142" s="41"/>
      <c r="AD142" s="39"/>
      <c r="AE142" s="41"/>
      <c r="AF142" s="39"/>
      <c r="AG142" s="41"/>
      <c r="AH142" s="39"/>
      <c r="AI142" s="41"/>
      <c r="AJ142" s="39"/>
      <c r="AK142" s="41"/>
      <c r="AL142" s="39"/>
      <c r="AM142" s="41"/>
    </row>
    <row r="143" spans="1:40" ht="21" customHeight="1">
      <c r="A143" s="94">
        <f>AM123</f>
        <v>147.25</v>
      </c>
      <c r="B143" s="67" t="s">
        <v>2</v>
      </c>
      <c r="C143" s="69">
        <f>A143+46.5/12</f>
        <v>151.125</v>
      </c>
      <c r="D143" s="68" t="s">
        <v>2</v>
      </c>
      <c r="E143" s="68">
        <f>C143+46.5/12</f>
        <v>155</v>
      </c>
      <c r="F143" s="68" t="s">
        <v>2</v>
      </c>
      <c r="G143" s="68">
        <f>E143+46.5/12</f>
        <v>158.875</v>
      </c>
      <c r="H143" s="68" t="s">
        <v>2</v>
      </c>
      <c r="I143" s="68">
        <f>G143+46.5/12</f>
        <v>162.75</v>
      </c>
      <c r="J143" s="68" t="s">
        <v>2</v>
      </c>
      <c r="K143" s="68">
        <f>I143+46.5/12</f>
        <v>166.625</v>
      </c>
      <c r="L143" s="68" t="s">
        <v>2</v>
      </c>
      <c r="M143" s="68">
        <f>K143+46.5/12</f>
        <v>170.5</v>
      </c>
      <c r="N143" s="68" t="s">
        <v>2</v>
      </c>
      <c r="O143" s="68">
        <f>M143+46.5/12</f>
        <v>174.375</v>
      </c>
      <c r="P143" s="68" t="s">
        <v>2</v>
      </c>
      <c r="Q143" s="68">
        <f>O143+46.5/12</f>
        <v>178.25</v>
      </c>
      <c r="R143" s="68" t="s">
        <v>2</v>
      </c>
      <c r="S143" s="68">
        <f>Q143+46.5/12</f>
        <v>182.125</v>
      </c>
      <c r="T143" s="68" t="s">
        <v>2</v>
      </c>
      <c r="U143" s="68">
        <f>S143+46.5/12</f>
        <v>186</v>
      </c>
      <c r="V143" s="68" t="s">
        <v>2</v>
      </c>
      <c r="W143" s="68">
        <f>U143+46.5/12</f>
        <v>189.875</v>
      </c>
      <c r="X143" s="68" t="s">
        <v>2</v>
      </c>
      <c r="Y143" s="68">
        <f>W143+46.5/12</f>
        <v>193.75</v>
      </c>
      <c r="Z143" s="68" t="s">
        <v>2</v>
      </c>
      <c r="AA143" s="68">
        <f>Y143+46.5/12</f>
        <v>197.625</v>
      </c>
      <c r="AB143" s="68" t="s">
        <v>2</v>
      </c>
      <c r="AC143" s="68">
        <f>AA143+46.5/12</f>
        <v>201.5</v>
      </c>
      <c r="AD143" s="68" t="s">
        <v>2</v>
      </c>
      <c r="AE143" s="68">
        <f>AC143+46.5/12</f>
        <v>205.375</v>
      </c>
      <c r="AF143" s="68" t="s">
        <v>2</v>
      </c>
      <c r="AG143" s="68">
        <f>AE143+46.5/12</f>
        <v>209.25</v>
      </c>
      <c r="AH143" s="68" t="s">
        <v>2</v>
      </c>
      <c r="AI143" s="68">
        <f>AG143+46.5/12</f>
        <v>213.125</v>
      </c>
      <c r="AJ143" s="68" t="s">
        <v>2</v>
      </c>
      <c r="AK143" s="68">
        <f>AI143+46.5/12</f>
        <v>217</v>
      </c>
      <c r="AL143" s="68" t="s">
        <v>2</v>
      </c>
      <c r="AM143" s="68">
        <f>AK143+46.5/12</f>
        <v>220.875</v>
      </c>
      <c r="AN143" s="68" t="s">
        <v>2</v>
      </c>
    </row>
    <row r="144" spans="1:39" ht="21" customHeight="1">
      <c r="A144" s="1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1:39" ht="21" customHeight="1">
      <c r="A145" s="201" t="s">
        <v>39</v>
      </c>
      <c r="B145" s="3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63"/>
    </row>
    <row r="146" spans="1:39" ht="21" customHeight="1">
      <c r="A146" s="201"/>
      <c r="B146" s="58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64"/>
    </row>
    <row r="147" spans="1:39" ht="21" customHeight="1">
      <c r="A147" s="201" t="s">
        <v>40</v>
      </c>
      <c r="B147" s="58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64"/>
    </row>
    <row r="148" spans="1:39" ht="21" customHeight="1">
      <c r="A148" s="201"/>
      <c r="B148" s="58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64"/>
    </row>
    <row r="149" spans="1:39" ht="21" customHeight="1">
      <c r="A149" s="201" t="s">
        <v>41</v>
      </c>
      <c r="B149" s="58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64"/>
    </row>
    <row r="150" spans="1:39" ht="21" customHeight="1">
      <c r="A150" s="201"/>
      <c r="B150" s="58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64"/>
    </row>
    <row r="151" spans="1:39" ht="21" customHeight="1">
      <c r="A151" s="201" t="s">
        <v>42</v>
      </c>
      <c r="B151" s="58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64"/>
    </row>
    <row r="152" spans="1:39" ht="21" customHeight="1">
      <c r="A152" s="201"/>
      <c r="B152" s="58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64"/>
    </row>
    <row r="153" spans="1:39" ht="21" customHeight="1">
      <c r="A153" s="201" t="s">
        <v>43</v>
      </c>
      <c r="B153" s="58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64"/>
    </row>
    <row r="154" spans="1:39" ht="21" customHeight="1">
      <c r="A154" s="201"/>
      <c r="B154" s="58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64"/>
    </row>
    <row r="155" spans="1:39" ht="21" customHeight="1">
      <c r="A155" s="201" t="s">
        <v>44</v>
      </c>
      <c r="B155" s="58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64"/>
    </row>
    <row r="156" spans="1:39" ht="21" customHeight="1">
      <c r="A156" s="201"/>
      <c r="B156" s="58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64"/>
    </row>
    <row r="157" spans="1:39" ht="21" customHeight="1">
      <c r="A157" s="201" t="s">
        <v>45</v>
      </c>
      <c r="B157" s="58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64"/>
    </row>
    <row r="158" spans="1:39" ht="21" customHeight="1">
      <c r="A158" s="201"/>
      <c r="B158" s="58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64"/>
    </row>
    <row r="159" spans="1:39" ht="21" customHeight="1">
      <c r="A159" s="31" t="s">
        <v>46</v>
      </c>
      <c r="B159" s="62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65"/>
    </row>
    <row r="160" spans="1:39" ht="21" customHeight="1">
      <c r="A160" s="31"/>
      <c r="B160" s="37"/>
      <c r="C160" s="41"/>
      <c r="D160" s="8"/>
      <c r="E160" s="41"/>
      <c r="F160" s="8"/>
      <c r="G160" s="41"/>
      <c r="H160" s="8"/>
      <c r="I160" s="41"/>
      <c r="J160" s="8"/>
      <c r="K160" s="41"/>
      <c r="L160" s="8"/>
      <c r="M160" s="41"/>
      <c r="N160" s="8"/>
      <c r="O160" s="41"/>
      <c r="P160" s="8"/>
      <c r="Q160" s="41"/>
      <c r="R160" s="8"/>
      <c r="S160" s="41"/>
      <c r="T160" s="8"/>
      <c r="U160" s="41"/>
      <c r="V160" s="39"/>
      <c r="W160" s="41"/>
      <c r="X160" s="39"/>
      <c r="Y160" s="41"/>
      <c r="Z160" s="39"/>
      <c r="AA160" s="41"/>
      <c r="AB160" s="39"/>
      <c r="AC160" s="41"/>
      <c r="AD160" s="39"/>
      <c r="AE160" s="41"/>
      <c r="AF160" s="39"/>
      <c r="AG160" s="41"/>
      <c r="AH160" s="39"/>
      <c r="AI160" s="41"/>
      <c r="AJ160" s="39"/>
      <c r="AK160" s="41"/>
      <c r="AL160" s="39"/>
      <c r="AM160" s="41"/>
    </row>
    <row r="161" spans="1:40" ht="21" customHeight="1">
      <c r="A161" s="94">
        <f>AM143</f>
        <v>220.875</v>
      </c>
      <c r="B161" s="67" t="s">
        <v>2</v>
      </c>
      <c r="C161" s="68">
        <f>A161+46.5/12</f>
        <v>224.75</v>
      </c>
      <c r="D161" s="68" t="s">
        <v>2</v>
      </c>
      <c r="E161" s="68">
        <f>C161+46.5/12</f>
        <v>228.625</v>
      </c>
      <c r="F161" s="68" t="s">
        <v>2</v>
      </c>
      <c r="G161" s="68">
        <f>E161+46.5/12</f>
        <v>232.5</v>
      </c>
      <c r="H161" s="68" t="s">
        <v>2</v>
      </c>
      <c r="I161" s="68">
        <f>G161+46.5/12</f>
        <v>236.375</v>
      </c>
      <c r="J161" s="68" t="s">
        <v>2</v>
      </c>
      <c r="K161" s="68">
        <f>I161+46.5/12</f>
        <v>240.25</v>
      </c>
      <c r="L161" s="68" t="s">
        <v>2</v>
      </c>
      <c r="M161" s="68">
        <f>K161+46.5/12</f>
        <v>244.125</v>
      </c>
      <c r="N161" s="68" t="s">
        <v>2</v>
      </c>
      <c r="O161" s="68">
        <f>M161+46.5/12</f>
        <v>248</v>
      </c>
      <c r="P161" s="68" t="s">
        <v>2</v>
      </c>
      <c r="Q161" s="68">
        <f>O161+46.5/12</f>
        <v>251.875</v>
      </c>
      <c r="R161" s="68" t="s">
        <v>2</v>
      </c>
      <c r="S161" s="68">
        <f>Q161+46.5/12</f>
        <v>255.75</v>
      </c>
      <c r="T161" s="68" t="s">
        <v>2</v>
      </c>
      <c r="U161" s="68">
        <f>S161+46.5/12</f>
        <v>259.625</v>
      </c>
      <c r="V161" s="68" t="s">
        <v>2</v>
      </c>
      <c r="W161" s="68">
        <f>U161+46.5/12</f>
        <v>263.5</v>
      </c>
      <c r="X161" s="68" t="s">
        <v>2</v>
      </c>
      <c r="Y161" s="68">
        <f>W161+46.5/12</f>
        <v>267.375</v>
      </c>
      <c r="Z161" s="68" t="s">
        <v>2</v>
      </c>
      <c r="AA161" s="68">
        <f>Y161+46.5/12</f>
        <v>271.25</v>
      </c>
      <c r="AB161" s="68" t="s">
        <v>2</v>
      </c>
      <c r="AC161" s="68">
        <f>AA161+46.5/12</f>
        <v>275.125</v>
      </c>
      <c r="AD161" s="68" t="s">
        <v>2</v>
      </c>
      <c r="AE161" s="68">
        <f>AC161+46.5/12</f>
        <v>279</v>
      </c>
      <c r="AF161" s="68" t="s">
        <v>2</v>
      </c>
      <c r="AG161" s="68">
        <f>AE161+46.5/12</f>
        <v>282.875</v>
      </c>
      <c r="AH161" s="68" t="s">
        <v>2</v>
      </c>
      <c r="AI161" s="68">
        <f>AG161+46.5/12</f>
        <v>286.75</v>
      </c>
      <c r="AJ161" s="68" t="s">
        <v>2</v>
      </c>
      <c r="AK161" s="68">
        <f>AI161+46.5/12</f>
        <v>290.625</v>
      </c>
      <c r="AL161" s="68" t="s">
        <v>2</v>
      </c>
      <c r="AM161" s="68">
        <f>AK161+46.5/12</f>
        <v>294.5</v>
      </c>
      <c r="AN161" s="68" t="s">
        <v>2</v>
      </c>
    </row>
    <row r="162" ht="21" customHeight="1">
      <c r="A162" s="1"/>
    </row>
    <row r="163" spans="1:31" ht="21" customHeight="1">
      <c r="A163" s="95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3"/>
      <c r="AE163" s="43"/>
    </row>
    <row r="164" spans="1:39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O164" s="1"/>
      <c r="P164" s="1"/>
      <c r="Q164" s="1"/>
      <c r="X164" s="1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</row>
    <row r="165" spans="1:39" ht="21" customHeight="1">
      <c r="A165" s="201" t="s">
        <v>39</v>
      </c>
      <c r="B165" s="3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63"/>
    </row>
    <row r="166" spans="1:39" ht="21" customHeight="1">
      <c r="A166" s="201"/>
      <c r="B166" s="58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64"/>
    </row>
    <row r="167" spans="1:39" ht="21" customHeight="1">
      <c r="A167" s="201" t="s">
        <v>40</v>
      </c>
      <c r="B167" s="58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64"/>
    </row>
    <row r="168" spans="1:39" ht="21" customHeight="1">
      <c r="A168" s="201"/>
      <c r="B168" s="58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64"/>
    </row>
    <row r="169" spans="1:39" ht="21" customHeight="1">
      <c r="A169" s="201" t="s">
        <v>41</v>
      </c>
      <c r="B169" s="58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64"/>
    </row>
    <row r="170" spans="1:39" ht="21" customHeight="1">
      <c r="A170" s="201"/>
      <c r="B170" s="58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64"/>
    </row>
    <row r="171" spans="1:39" ht="21" customHeight="1">
      <c r="A171" s="201" t="s">
        <v>42</v>
      </c>
      <c r="B171" s="58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64"/>
    </row>
    <row r="172" spans="1:39" ht="21" customHeight="1">
      <c r="A172" s="201"/>
      <c r="B172" s="58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64"/>
    </row>
    <row r="173" spans="1:39" ht="21" customHeight="1">
      <c r="A173" s="201" t="s">
        <v>43</v>
      </c>
      <c r="B173" s="58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64"/>
    </row>
    <row r="174" spans="1:39" ht="21" customHeight="1">
      <c r="A174" s="201"/>
      <c r="B174" s="58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64"/>
    </row>
    <row r="175" spans="1:39" ht="21" customHeight="1">
      <c r="A175" s="201" t="s">
        <v>44</v>
      </c>
      <c r="B175" s="58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64"/>
    </row>
    <row r="176" spans="1:39" ht="21" customHeight="1">
      <c r="A176" s="201"/>
      <c r="B176" s="58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64"/>
    </row>
    <row r="177" spans="1:39" ht="21" customHeight="1">
      <c r="A177" s="201" t="s">
        <v>45</v>
      </c>
      <c r="B177" s="58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64"/>
    </row>
    <row r="178" spans="1:39" ht="21" customHeight="1">
      <c r="A178" s="201"/>
      <c r="B178" s="58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64"/>
    </row>
    <row r="179" spans="1:39" ht="21" customHeight="1">
      <c r="A179" s="200" t="s">
        <v>46</v>
      </c>
      <c r="B179" s="62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65"/>
    </row>
    <row r="180" spans="1:39" ht="21" customHeight="1">
      <c r="A180" s="200"/>
      <c r="B180" s="37"/>
      <c r="C180" s="41"/>
      <c r="D180" s="8"/>
      <c r="E180" s="41"/>
      <c r="F180" s="8"/>
      <c r="G180" s="41"/>
      <c r="H180" s="8"/>
      <c r="I180" s="41"/>
      <c r="J180" s="8"/>
      <c r="K180" s="41"/>
      <c r="L180" s="8"/>
      <c r="M180" s="41"/>
      <c r="N180" s="8"/>
      <c r="O180" s="41"/>
      <c r="P180" s="8"/>
      <c r="Q180" s="41"/>
      <c r="R180" s="8"/>
      <c r="S180" s="41"/>
      <c r="T180" s="8"/>
      <c r="U180" s="41"/>
      <c r="V180" s="39"/>
      <c r="W180" s="41"/>
      <c r="X180" s="39"/>
      <c r="Y180" s="41"/>
      <c r="Z180" s="39"/>
      <c r="AA180" s="41"/>
      <c r="AB180" s="39"/>
      <c r="AC180" s="41"/>
      <c r="AD180" s="39"/>
      <c r="AE180" s="41"/>
      <c r="AF180" s="39"/>
      <c r="AG180" s="41"/>
      <c r="AH180" s="39"/>
      <c r="AI180" s="41"/>
      <c r="AJ180" s="39"/>
      <c r="AK180" s="41"/>
      <c r="AL180" s="39"/>
      <c r="AM180" s="41"/>
    </row>
    <row r="181" spans="1:41" ht="21" customHeight="1">
      <c r="A181" s="94">
        <f>AM161</f>
        <v>294.5</v>
      </c>
      <c r="B181" s="2" t="s">
        <v>2</v>
      </c>
      <c r="C181" s="68">
        <f>A181+46.5/12</f>
        <v>298.375</v>
      </c>
      <c r="D181" s="68" t="s">
        <v>2</v>
      </c>
      <c r="E181" s="68">
        <f>C181+46.5/12</f>
        <v>302.25</v>
      </c>
      <c r="F181" s="68" t="s">
        <v>2</v>
      </c>
      <c r="G181" s="68">
        <f>E181+46.5/12</f>
        <v>306.125</v>
      </c>
      <c r="H181" s="68" t="s">
        <v>2</v>
      </c>
      <c r="I181" s="68">
        <f>G181+46.5/12</f>
        <v>310</v>
      </c>
      <c r="J181" s="68" t="s">
        <v>2</v>
      </c>
      <c r="K181" s="68">
        <f>I181+46.5/12</f>
        <v>313.875</v>
      </c>
      <c r="L181" s="68" t="s">
        <v>2</v>
      </c>
      <c r="M181" s="68">
        <f>K181+46.5/12</f>
        <v>317.75</v>
      </c>
      <c r="N181" s="68" t="s">
        <v>2</v>
      </c>
      <c r="O181" s="68">
        <f>M181+46.5/12</f>
        <v>321.625</v>
      </c>
      <c r="P181" s="68" t="s">
        <v>2</v>
      </c>
      <c r="Q181" s="68">
        <f>O181+46.5/12</f>
        <v>325.5</v>
      </c>
      <c r="R181" s="68" t="s">
        <v>2</v>
      </c>
      <c r="S181" s="68">
        <f>Q181+46.5/12</f>
        <v>329.375</v>
      </c>
      <c r="T181" s="68" t="s">
        <v>2</v>
      </c>
      <c r="U181" s="68">
        <f>S181+46.5/12</f>
        <v>333.25</v>
      </c>
      <c r="V181" s="68" t="s">
        <v>2</v>
      </c>
      <c r="W181" s="68">
        <f>U181+46.5/12</f>
        <v>337.125</v>
      </c>
      <c r="X181" s="68" t="s">
        <v>2</v>
      </c>
      <c r="Y181" s="68">
        <f>W181+46.5/12</f>
        <v>341</v>
      </c>
      <c r="Z181" s="68" t="s">
        <v>2</v>
      </c>
      <c r="AA181" s="68">
        <f>Y181+46.5/12</f>
        <v>344.875</v>
      </c>
      <c r="AB181" s="68" t="s">
        <v>2</v>
      </c>
      <c r="AC181" s="68">
        <f>AA181+46.5/12</f>
        <v>348.75</v>
      </c>
      <c r="AD181" s="68" t="s">
        <v>2</v>
      </c>
      <c r="AE181" s="68">
        <f>AC181+46.5/12</f>
        <v>352.625</v>
      </c>
      <c r="AF181" s="68" t="s">
        <v>2</v>
      </c>
      <c r="AG181" s="68">
        <f>AE181+46.5/12</f>
        <v>356.5</v>
      </c>
      <c r="AH181" s="68" t="s">
        <v>2</v>
      </c>
      <c r="AI181" s="68">
        <f>AG181+46.5/12</f>
        <v>360.375</v>
      </c>
      <c r="AJ181" s="68" t="s">
        <v>2</v>
      </c>
      <c r="AK181" s="68">
        <f>AI181+46.5/12</f>
        <v>364.25</v>
      </c>
      <c r="AL181" s="68" t="s">
        <v>2</v>
      </c>
      <c r="AM181" s="68">
        <f>AK181+46.5/12</f>
        <v>368.125</v>
      </c>
      <c r="AN181" s="68" t="s">
        <v>2</v>
      </c>
      <c r="AO181" s="68"/>
    </row>
    <row r="182" spans="1:39" ht="21" customHeight="1">
      <c r="A182" s="1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1:39" ht="21" customHeight="1">
      <c r="A183" s="201" t="s">
        <v>39</v>
      </c>
      <c r="B183" s="3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63"/>
    </row>
    <row r="184" spans="1:39" ht="21" customHeight="1">
      <c r="A184" s="201"/>
      <c r="B184" s="58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64"/>
    </row>
    <row r="185" spans="1:39" ht="21" customHeight="1">
      <c r="A185" s="201" t="s">
        <v>40</v>
      </c>
      <c r="B185" s="58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64"/>
    </row>
    <row r="186" spans="1:39" ht="21" customHeight="1">
      <c r="A186" s="201"/>
      <c r="B186" s="58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64"/>
    </row>
    <row r="187" spans="1:39" ht="21" customHeight="1">
      <c r="A187" s="201" t="s">
        <v>41</v>
      </c>
      <c r="B187" s="58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64"/>
    </row>
    <row r="188" spans="1:39" ht="21" customHeight="1">
      <c r="A188" s="201"/>
      <c r="B188" s="58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64"/>
    </row>
    <row r="189" spans="1:39" ht="21" customHeight="1">
      <c r="A189" s="201" t="s">
        <v>42</v>
      </c>
      <c r="B189" s="58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64"/>
    </row>
    <row r="190" spans="1:39" ht="21" customHeight="1">
      <c r="A190" s="201"/>
      <c r="B190" s="58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64"/>
    </row>
    <row r="191" spans="1:39" ht="21" customHeight="1">
      <c r="A191" s="201" t="s">
        <v>43</v>
      </c>
      <c r="B191" s="58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64"/>
    </row>
    <row r="192" spans="1:39" ht="21" customHeight="1">
      <c r="A192" s="201"/>
      <c r="B192" s="58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64"/>
    </row>
    <row r="193" spans="1:39" ht="21" customHeight="1">
      <c r="A193" s="201" t="s">
        <v>44</v>
      </c>
      <c r="B193" s="58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64"/>
    </row>
    <row r="194" spans="1:39" ht="21" customHeight="1">
      <c r="A194" s="201"/>
      <c r="B194" s="58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64"/>
    </row>
    <row r="195" spans="1:39" ht="21" customHeight="1">
      <c r="A195" s="201" t="s">
        <v>45</v>
      </c>
      <c r="B195" s="58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64"/>
    </row>
    <row r="196" spans="1:39" ht="21" customHeight="1">
      <c r="A196" s="201"/>
      <c r="B196" s="5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64"/>
    </row>
    <row r="197" spans="1:39" ht="21" customHeight="1">
      <c r="A197" s="31" t="s">
        <v>46</v>
      </c>
      <c r="B197" s="62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65"/>
    </row>
    <row r="198" spans="1:39" ht="21" customHeight="1">
      <c r="A198" s="31"/>
      <c r="B198" s="37"/>
      <c r="C198" s="41"/>
      <c r="D198" s="8"/>
      <c r="E198" s="41"/>
      <c r="F198" s="8"/>
      <c r="G198" s="41"/>
      <c r="H198" s="8"/>
      <c r="I198" s="41"/>
      <c r="J198" s="8"/>
      <c r="K198" s="41"/>
      <c r="L198" s="8"/>
      <c r="M198" s="41"/>
      <c r="N198" s="8"/>
      <c r="O198" s="41"/>
      <c r="P198" s="8"/>
      <c r="Q198" s="41"/>
      <c r="R198" s="8"/>
      <c r="S198" s="41"/>
      <c r="T198" s="8"/>
      <c r="U198" s="41"/>
      <c r="V198" s="39"/>
      <c r="W198" s="41"/>
      <c r="X198" s="39"/>
      <c r="Y198" s="41"/>
      <c r="Z198" s="39"/>
      <c r="AA198" s="41"/>
      <c r="AB198" s="39"/>
      <c r="AC198" s="41"/>
      <c r="AD198" s="39"/>
      <c r="AE198" s="41"/>
      <c r="AF198" s="39"/>
      <c r="AG198" s="41"/>
      <c r="AH198" s="39"/>
      <c r="AI198" s="41"/>
      <c r="AJ198" s="39"/>
      <c r="AK198" s="41"/>
      <c r="AL198" s="39"/>
      <c r="AM198" s="41"/>
    </row>
    <row r="199" spans="1:40" ht="21" customHeight="1">
      <c r="A199" s="94">
        <f>AM181</f>
        <v>368.125</v>
      </c>
      <c r="B199" s="2" t="s">
        <v>2</v>
      </c>
      <c r="C199" s="66">
        <f>A199+46.5/12</f>
        <v>372</v>
      </c>
      <c r="D199" s="66" t="s">
        <v>2</v>
      </c>
      <c r="E199" s="66">
        <f>C199+46.5/12</f>
        <v>375.875</v>
      </c>
      <c r="F199" s="66" t="s">
        <v>2</v>
      </c>
      <c r="G199" s="66">
        <f>E199+46.5/12</f>
        <v>379.75</v>
      </c>
      <c r="H199" s="66" t="s">
        <v>2</v>
      </c>
      <c r="I199" s="66">
        <f>G199+46.5/12</f>
        <v>383.625</v>
      </c>
      <c r="J199" s="66" t="s">
        <v>2</v>
      </c>
      <c r="K199" s="66">
        <f>I199+46.5/12</f>
        <v>387.5</v>
      </c>
      <c r="L199" s="66" t="s">
        <v>2</v>
      </c>
      <c r="M199" s="66">
        <f>K199+46.5/12</f>
        <v>391.375</v>
      </c>
      <c r="N199" s="66" t="s">
        <v>2</v>
      </c>
      <c r="O199" s="66">
        <f>M199+46.5/12</f>
        <v>395.25</v>
      </c>
      <c r="P199" s="66" t="s">
        <v>2</v>
      </c>
      <c r="Q199" s="66">
        <f>O199+46.5/12</f>
        <v>399.125</v>
      </c>
      <c r="R199" s="66" t="s">
        <v>2</v>
      </c>
      <c r="S199" s="66">
        <f>Q199+46.5/12</f>
        <v>403</v>
      </c>
      <c r="T199" s="66" t="s">
        <v>2</v>
      </c>
      <c r="U199" s="66">
        <f>S199+46.5/12</f>
        <v>406.875</v>
      </c>
      <c r="V199" s="66" t="s">
        <v>2</v>
      </c>
      <c r="W199" s="66">
        <f>U199+46.5/12</f>
        <v>410.75</v>
      </c>
      <c r="X199" s="66" t="s">
        <v>2</v>
      </c>
      <c r="Y199" s="66">
        <f>W199+46.5/12</f>
        <v>414.625</v>
      </c>
      <c r="Z199" s="66" t="s">
        <v>2</v>
      </c>
      <c r="AA199" s="66">
        <f>Y199+46.5/12</f>
        <v>418.5</v>
      </c>
      <c r="AB199" s="66" t="s">
        <v>2</v>
      </c>
      <c r="AC199" s="66">
        <f>AA199+46.5/12</f>
        <v>422.375</v>
      </c>
      <c r="AD199" s="66" t="s">
        <v>2</v>
      </c>
      <c r="AE199" s="66">
        <f>AC199+46.5/12</f>
        <v>426.25</v>
      </c>
      <c r="AF199" s="66" t="s">
        <v>2</v>
      </c>
      <c r="AG199" s="66">
        <f>AE199+46.5/12</f>
        <v>430.125</v>
      </c>
      <c r="AH199" s="66" t="s">
        <v>2</v>
      </c>
      <c r="AI199" s="66">
        <f>AG199+46.5/12</f>
        <v>434</v>
      </c>
      <c r="AJ199" s="66" t="s">
        <v>2</v>
      </c>
      <c r="AK199" s="66">
        <f>AI199+46.5/12</f>
        <v>437.875</v>
      </c>
      <c r="AL199" s="66" t="s">
        <v>2</v>
      </c>
      <c r="AM199" s="66">
        <f>AK199+46.5/12</f>
        <v>441.75</v>
      </c>
      <c r="AN199" s="66" t="s">
        <v>2</v>
      </c>
    </row>
    <row r="200" ht="21" customHeight="1">
      <c r="A200" s="1"/>
    </row>
    <row r="201" spans="1:31" ht="21" customHeight="1">
      <c r="A201" s="95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3"/>
      <c r="AE201" s="43"/>
    </row>
    <row r="202" ht="21" customHeight="1">
      <c r="A202" s="1"/>
    </row>
    <row r="203" ht="21" customHeight="1">
      <c r="A203" s="1"/>
    </row>
    <row r="204" ht="21" customHeight="1">
      <c r="A204" s="1"/>
    </row>
    <row r="205" ht="21" customHeight="1">
      <c r="A205" s="1"/>
    </row>
    <row r="206" ht="21" customHeight="1">
      <c r="A206" s="1"/>
    </row>
    <row r="207" ht="21" customHeight="1">
      <c r="A207" s="1"/>
    </row>
    <row r="208" ht="21" customHeight="1">
      <c r="A208" s="1"/>
    </row>
    <row r="209" ht="21" customHeight="1">
      <c r="A209" s="1"/>
    </row>
    <row r="210" ht="21" customHeight="1">
      <c r="A210" s="1"/>
    </row>
    <row r="211" ht="21" customHeight="1">
      <c r="A211" s="1"/>
    </row>
    <row r="212" ht="21" customHeight="1">
      <c r="A212" s="1"/>
    </row>
    <row r="213" ht="21" customHeight="1">
      <c r="A213" s="1"/>
    </row>
    <row r="214" ht="21" customHeight="1">
      <c r="A214" s="1"/>
    </row>
    <row r="215" ht="21" customHeight="1">
      <c r="A215" s="1"/>
    </row>
    <row r="216" ht="21" customHeight="1">
      <c r="A216" s="1"/>
    </row>
    <row r="217" ht="21" customHeight="1">
      <c r="A217" s="1"/>
    </row>
    <row r="218" ht="21" customHeight="1">
      <c r="A218" s="1"/>
    </row>
    <row r="219" ht="21" customHeight="1">
      <c r="A219" s="1"/>
    </row>
    <row r="220" ht="21" customHeight="1">
      <c r="A220" s="1"/>
    </row>
    <row r="221" ht="21" customHeight="1">
      <c r="A221" s="1"/>
    </row>
    <row r="222" ht="21" customHeight="1">
      <c r="A222" s="1"/>
    </row>
    <row r="223" ht="21" customHeight="1">
      <c r="A223" s="1"/>
    </row>
    <row r="224" ht="21" customHeight="1">
      <c r="A224" s="1"/>
    </row>
    <row r="225" ht="21" customHeight="1">
      <c r="A225" s="1"/>
    </row>
    <row r="226" ht="21" customHeight="1">
      <c r="A226" s="1"/>
    </row>
    <row r="227" ht="21" customHeight="1">
      <c r="A227" s="1"/>
    </row>
    <row r="228" ht="21" customHeight="1">
      <c r="A228" s="1"/>
    </row>
    <row r="229" ht="21" customHeight="1">
      <c r="A229" s="1"/>
    </row>
    <row r="230" ht="21" customHeight="1">
      <c r="A230" s="1"/>
    </row>
    <row r="231" ht="21" customHeight="1">
      <c r="A231" s="1"/>
    </row>
    <row r="232" ht="21" customHeight="1">
      <c r="A232" s="1"/>
    </row>
    <row r="233" ht="21" customHeight="1">
      <c r="A233" s="1"/>
    </row>
    <row r="234" ht="21" customHeight="1">
      <c r="A234" s="1"/>
    </row>
    <row r="235" ht="21" customHeight="1">
      <c r="A235" s="1"/>
    </row>
    <row r="236" ht="21" customHeight="1">
      <c r="A236" s="1"/>
    </row>
    <row r="237" ht="21" customHeight="1">
      <c r="A237" s="1"/>
    </row>
    <row r="238" ht="21" customHeight="1">
      <c r="A238" s="1"/>
    </row>
    <row r="239" ht="21" customHeight="1">
      <c r="A239" s="1"/>
    </row>
    <row r="240" ht="21" customHeight="1">
      <c r="A240" s="1"/>
    </row>
    <row r="241" ht="21" customHeight="1">
      <c r="A241" s="1"/>
    </row>
    <row r="242" ht="21" customHeight="1">
      <c r="A242" s="1"/>
    </row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</sheetData>
  <sheetProtection/>
  <mergeCells count="162">
    <mergeCell ref="I26:J26"/>
    <mergeCell ref="I28:J28"/>
    <mergeCell ref="B35:C35"/>
    <mergeCell ref="AH32:AI32"/>
    <mergeCell ref="O34:P34"/>
    <mergeCell ref="W34:X34"/>
    <mergeCell ref="G34:H34"/>
    <mergeCell ref="G35:H35"/>
    <mergeCell ref="Q33:R33"/>
    <mergeCell ref="Q20:R20"/>
    <mergeCell ref="Q19:R19"/>
    <mergeCell ref="Q18:R18"/>
    <mergeCell ref="W20:X20"/>
    <mergeCell ref="O15:P15"/>
    <mergeCell ref="O16:P16"/>
    <mergeCell ref="V16:W16"/>
    <mergeCell ref="V15:W15"/>
    <mergeCell ref="W21:X21"/>
    <mergeCell ref="Q23:R23"/>
    <mergeCell ref="Q26:R26"/>
    <mergeCell ref="Y28:Z28"/>
    <mergeCell ref="Q21:R21"/>
    <mergeCell ref="O27:P27"/>
    <mergeCell ref="O28:P28"/>
    <mergeCell ref="Y27:Z27"/>
    <mergeCell ref="W26:X26"/>
    <mergeCell ref="O26:P26"/>
    <mergeCell ref="Y43:Z43"/>
    <mergeCell ref="Y47:Z47"/>
    <mergeCell ref="Q30:R30"/>
    <mergeCell ref="Y31:Z31"/>
    <mergeCell ref="W31:X31"/>
    <mergeCell ref="O30:P30"/>
    <mergeCell ref="O35:P35"/>
    <mergeCell ref="O33:P33"/>
    <mergeCell ref="I45:J45"/>
    <mergeCell ref="I44:J44"/>
    <mergeCell ref="B46:C46"/>
    <mergeCell ref="Y29:Z29"/>
    <mergeCell ref="O38:P38"/>
    <mergeCell ref="W33:X33"/>
    <mergeCell ref="O36:P36"/>
    <mergeCell ref="I35:J35"/>
    <mergeCell ref="B43:C43"/>
    <mergeCell ref="B45:C45"/>
    <mergeCell ref="B44:C44"/>
    <mergeCell ref="I30:J30"/>
    <mergeCell ref="B30:C30"/>
    <mergeCell ref="G30:H30"/>
    <mergeCell ref="I37:J37"/>
    <mergeCell ref="I43:J43"/>
    <mergeCell ref="I42:J42"/>
    <mergeCell ref="I33:J33"/>
    <mergeCell ref="B33:C33"/>
    <mergeCell ref="G36:H36"/>
    <mergeCell ref="E7:J8"/>
    <mergeCell ref="E9:J10"/>
    <mergeCell ref="E11:J12"/>
    <mergeCell ref="A15:D16"/>
    <mergeCell ref="E15:J16"/>
    <mergeCell ref="A13:D14"/>
    <mergeCell ref="E13:J14"/>
    <mergeCell ref="A7:D8"/>
    <mergeCell ref="A9:D10"/>
    <mergeCell ref="A11:D12"/>
    <mergeCell ref="A127:A128"/>
    <mergeCell ref="A119:A120"/>
    <mergeCell ref="A113:A114"/>
    <mergeCell ref="A115:A116"/>
    <mergeCell ref="A95:A96"/>
    <mergeCell ref="A97:A98"/>
    <mergeCell ref="A111:A112"/>
    <mergeCell ref="A89:A90"/>
    <mergeCell ref="A91:A92"/>
    <mergeCell ref="A137:A138"/>
    <mergeCell ref="A139:A140"/>
    <mergeCell ref="A145:A146"/>
    <mergeCell ref="A141:A142"/>
    <mergeCell ref="A129:A130"/>
    <mergeCell ref="A131:A132"/>
    <mergeCell ref="A133:A134"/>
    <mergeCell ref="A135:A136"/>
    <mergeCell ref="A155:A156"/>
    <mergeCell ref="A157:A158"/>
    <mergeCell ref="A165:A166"/>
    <mergeCell ref="A167:A168"/>
    <mergeCell ref="A191:A192"/>
    <mergeCell ref="A193:A194"/>
    <mergeCell ref="A179:A180"/>
    <mergeCell ref="A177:A178"/>
    <mergeCell ref="A169:A170"/>
    <mergeCell ref="A171:A172"/>
    <mergeCell ref="A195:A196"/>
    <mergeCell ref="A183:A184"/>
    <mergeCell ref="A185:A186"/>
    <mergeCell ref="A187:A188"/>
    <mergeCell ref="A117:A118"/>
    <mergeCell ref="A189:A190"/>
    <mergeCell ref="A147:A148"/>
    <mergeCell ref="A149:A150"/>
    <mergeCell ref="A151:A152"/>
    <mergeCell ref="A153:A154"/>
    <mergeCell ref="A173:A174"/>
    <mergeCell ref="A175:A176"/>
    <mergeCell ref="A109:A110"/>
    <mergeCell ref="A101:A102"/>
    <mergeCell ref="A69:A70"/>
    <mergeCell ref="A53:A54"/>
    <mergeCell ref="A55:A56"/>
    <mergeCell ref="A57:A58"/>
    <mergeCell ref="A59:A60"/>
    <mergeCell ref="A71:A72"/>
    <mergeCell ref="A65:A66"/>
    <mergeCell ref="A81:A82"/>
    <mergeCell ref="A103:A104"/>
    <mergeCell ref="A107:A108"/>
    <mergeCell ref="A75:A76"/>
    <mergeCell ref="A77:A78"/>
    <mergeCell ref="A73:A74"/>
    <mergeCell ref="A79:A80"/>
    <mergeCell ref="A99:A100"/>
    <mergeCell ref="A93:A94"/>
    <mergeCell ref="B47:C47"/>
    <mergeCell ref="G26:H26"/>
    <mergeCell ref="G27:H27"/>
    <mergeCell ref="G29:H29"/>
    <mergeCell ref="B28:C28"/>
    <mergeCell ref="A63:A64"/>
    <mergeCell ref="A61:A62"/>
    <mergeCell ref="A51:A52"/>
    <mergeCell ref="G28:H28"/>
    <mergeCell ref="B42:C42"/>
    <mergeCell ref="AE26:AF26"/>
    <mergeCell ref="AE29:AF29"/>
    <mergeCell ref="AE30:AF30"/>
    <mergeCell ref="AE28:AF28"/>
    <mergeCell ref="AE27:AF27"/>
    <mergeCell ref="G31:H31"/>
    <mergeCell ref="Q28:R28"/>
    <mergeCell ref="Y26:Z26"/>
    <mergeCell ref="W27:X27"/>
    <mergeCell ref="W28:X28"/>
    <mergeCell ref="G33:H33"/>
    <mergeCell ref="I47:J47"/>
    <mergeCell ref="Y44:Z44"/>
    <mergeCell ref="W29:X29"/>
    <mergeCell ref="W30:X30"/>
    <mergeCell ref="Y30:Z30"/>
    <mergeCell ref="O29:P29"/>
    <mergeCell ref="Q31:R31"/>
    <mergeCell ref="I46:J46"/>
    <mergeCell ref="O37:P37"/>
    <mergeCell ref="Y48:Z48"/>
    <mergeCell ref="Y45:Z45"/>
    <mergeCell ref="Y46:Z46"/>
    <mergeCell ref="AE31:AF31"/>
    <mergeCell ref="O31:P31"/>
    <mergeCell ref="Q42:R42"/>
    <mergeCell ref="Q46:R46"/>
    <mergeCell ref="Y42:Z42"/>
    <mergeCell ref="AE32:AF32"/>
    <mergeCell ref="Q44:R44"/>
  </mergeCells>
  <printOptions horizontalCentered="1"/>
  <pageMargins left="0.25" right="0.25" top="0.5" bottom="0.25" header="0.5" footer="0.5"/>
  <pageSetup horizontalDpi="355" verticalDpi="355" orientation="landscape" scale="69" r:id="rId3"/>
  <headerFooter alignWithMargins="0">
    <oddHeader>&amp;RPage &amp;P of &amp;N</oddHeader>
  </headerFooter>
  <rowBreaks count="4" manualBreakCount="4">
    <brk id="49" max="255" man="1"/>
    <brk id="87" max="39" man="1"/>
    <brk id="124" max="39" man="1"/>
    <brk id="163" max="3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O234"/>
  <sheetViews>
    <sheetView showGridLines="0" zoomScale="75" zoomScaleNormal="75" zoomScalePageLayoutView="0" workbookViewId="0" topLeftCell="A46">
      <selection activeCell="G97" sqref="G97"/>
    </sheetView>
  </sheetViews>
  <sheetFormatPr defaultColWidth="9.140625" defaultRowHeight="12.75"/>
  <cols>
    <col min="1" max="1" width="5.8515625" style="0" customWidth="1"/>
    <col min="2" max="40" width="4.7109375" style="0" customWidth="1"/>
  </cols>
  <sheetData>
    <row r="1" spans="1:40" ht="13.5" thickTop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73"/>
    </row>
    <row r="2" spans="1:40" ht="12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74"/>
    </row>
    <row r="3" spans="1:40" ht="12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74"/>
    </row>
    <row r="4" spans="1:40" ht="12.7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74"/>
    </row>
    <row r="5" spans="1:40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74"/>
    </row>
    <row r="6" spans="1:40" ht="13.5" thickBo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74"/>
    </row>
    <row r="7" spans="1:40" ht="15" customHeight="1" thickTop="1">
      <c r="A7" s="203" t="s">
        <v>58</v>
      </c>
      <c r="B7" s="204"/>
      <c r="C7" s="204"/>
      <c r="D7" s="204"/>
      <c r="E7" s="207"/>
      <c r="F7" s="208"/>
      <c r="G7" s="208"/>
      <c r="H7" s="208"/>
      <c r="I7" s="208"/>
      <c r="J7" s="20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N7" s="50"/>
    </row>
    <row r="8" spans="1:40" ht="15" customHeight="1">
      <c r="A8" s="205"/>
      <c r="B8" s="206"/>
      <c r="C8" s="206"/>
      <c r="D8" s="206"/>
      <c r="E8" s="210"/>
      <c r="F8" s="211"/>
      <c r="G8" s="211"/>
      <c r="H8" s="211"/>
      <c r="I8" s="211"/>
      <c r="J8" s="211"/>
      <c r="K8" s="61" t="s">
        <v>70</v>
      </c>
      <c r="M8" s="1"/>
      <c r="N8" s="36" t="s">
        <v>54</v>
      </c>
      <c r="P8" s="1"/>
      <c r="Q8" s="1"/>
      <c r="R8" s="26" t="s">
        <v>57</v>
      </c>
      <c r="S8" s="1"/>
      <c r="T8" s="1"/>
      <c r="U8" s="1"/>
      <c r="V8" s="1"/>
      <c r="Y8" s="59"/>
      <c r="Z8" s="59"/>
      <c r="AA8" s="86"/>
      <c r="AB8" s="90">
        <f aca="true" t="shared" si="0" ref="AB8:AB13">G26</f>
        <v>12</v>
      </c>
      <c r="AC8" s="90">
        <f aca="true" t="shared" si="1" ref="AC8:AC13">O26</f>
        <v>14</v>
      </c>
      <c r="AD8" s="90">
        <f aca="true" t="shared" si="2" ref="AD8:AD13">W26</f>
        <v>0</v>
      </c>
      <c r="AE8" s="90">
        <f>AE26</f>
        <v>0</v>
      </c>
      <c r="AF8" s="88"/>
      <c r="AG8" s="67"/>
      <c r="AN8" s="50"/>
    </row>
    <row r="9" spans="1:40" ht="15" customHeight="1">
      <c r="A9" s="203" t="s">
        <v>59</v>
      </c>
      <c r="B9" s="204"/>
      <c r="C9" s="204"/>
      <c r="D9" s="204"/>
      <c r="E9" s="207"/>
      <c r="F9" s="208"/>
      <c r="G9" s="208"/>
      <c r="H9" s="208"/>
      <c r="I9" s="208"/>
      <c r="J9" s="209"/>
      <c r="K9" s="21"/>
      <c r="L9" s="1"/>
      <c r="M9" s="1"/>
      <c r="N9" s="1"/>
      <c r="P9" s="1"/>
      <c r="Q9" s="1"/>
      <c r="R9" s="1"/>
      <c r="S9" s="1"/>
      <c r="T9" s="1"/>
      <c r="U9" s="1"/>
      <c r="V9" s="1"/>
      <c r="Y9" s="59"/>
      <c r="Z9" s="59"/>
      <c r="AA9" s="86"/>
      <c r="AB9" s="90">
        <f t="shared" si="0"/>
        <v>1</v>
      </c>
      <c r="AC9" s="90">
        <f t="shared" si="1"/>
        <v>1</v>
      </c>
      <c r="AD9" s="90">
        <f t="shared" si="2"/>
        <v>0</v>
      </c>
      <c r="AE9" s="90">
        <f>AE27</f>
        <v>0</v>
      </c>
      <c r="AF9" s="88"/>
      <c r="AG9" s="89"/>
      <c r="AN9" s="50"/>
    </row>
    <row r="10" spans="1:40" ht="15" customHeight="1">
      <c r="A10" s="205"/>
      <c r="B10" s="206"/>
      <c r="C10" s="206"/>
      <c r="D10" s="206"/>
      <c r="E10" s="210"/>
      <c r="F10" s="211"/>
      <c r="G10" s="211"/>
      <c r="H10" s="211"/>
      <c r="I10" s="211"/>
      <c r="J10" s="212"/>
      <c r="K10" s="21"/>
      <c r="L10" s="34" t="s">
        <v>50</v>
      </c>
      <c r="N10" s="47"/>
      <c r="O10" s="1">
        <f>SUM(G26,O26,G28,O28,G30,O30,W26,W28,W30,W31)</f>
        <v>168</v>
      </c>
      <c r="R10" s="35" t="s">
        <v>50</v>
      </c>
      <c r="S10" s="1"/>
      <c r="T10" s="47"/>
      <c r="U10" s="47"/>
      <c r="V10" s="1">
        <f>SUM(G35,G37,G39,O35,O37,O38)</f>
        <v>0</v>
      </c>
      <c r="Y10" s="59"/>
      <c r="Z10" s="59"/>
      <c r="AA10" s="86"/>
      <c r="AB10" s="90">
        <f t="shared" si="0"/>
        <v>25</v>
      </c>
      <c r="AC10" s="90">
        <f t="shared" si="1"/>
        <v>90</v>
      </c>
      <c r="AD10" s="90">
        <f t="shared" si="2"/>
        <v>0</v>
      </c>
      <c r="AE10" s="90">
        <f>AE28</f>
        <v>0</v>
      </c>
      <c r="AF10" s="88"/>
      <c r="AG10" s="67"/>
      <c r="AN10" s="50"/>
    </row>
    <row r="11" spans="1:40" ht="15" customHeight="1">
      <c r="A11" s="203" t="s">
        <v>60</v>
      </c>
      <c r="B11" s="204"/>
      <c r="C11" s="204"/>
      <c r="D11" s="204"/>
      <c r="E11" s="207"/>
      <c r="F11" s="208"/>
      <c r="G11" s="208"/>
      <c r="H11" s="208"/>
      <c r="I11" s="208"/>
      <c r="J11" s="209"/>
      <c r="K11" s="21"/>
      <c r="L11" s="34" t="s">
        <v>51</v>
      </c>
      <c r="N11" s="47"/>
      <c r="O11" s="1">
        <f>SUM(G27,G29,G31,O31,O29,O27,W27,W29)</f>
        <v>2</v>
      </c>
      <c r="R11" s="35" t="s">
        <v>55</v>
      </c>
      <c r="S11" s="1"/>
      <c r="T11" s="47"/>
      <c r="U11" s="47"/>
      <c r="V11" s="1">
        <f>SUM(O40,O41)</f>
        <v>0</v>
      </c>
      <c r="Y11" s="59"/>
      <c r="Z11" s="59"/>
      <c r="AA11" s="86"/>
      <c r="AB11" s="90">
        <f t="shared" si="0"/>
        <v>0</v>
      </c>
      <c r="AC11" s="90">
        <f t="shared" si="1"/>
        <v>0</v>
      </c>
      <c r="AD11" s="90">
        <f t="shared" si="2"/>
        <v>0</v>
      </c>
      <c r="AE11" s="92">
        <f>ROUNDUP(AE29,0)</f>
        <v>0</v>
      </c>
      <c r="AF11" s="88"/>
      <c r="AG11" s="67"/>
      <c r="AN11" s="50"/>
    </row>
    <row r="12" spans="1:40" ht="15" customHeight="1">
      <c r="A12" s="205"/>
      <c r="B12" s="206"/>
      <c r="C12" s="206"/>
      <c r="D12" s="206"/>
      <c r="E12" s="210"/>
      <c r="F12" s="211"/>
      <c r="G12" s="211"/>
      <c r="H12" s="211"/>
      <c r="I12" s="211"/>
      <c r="J12" s="212"/>
      <c r="K12" s="21"/>
      <c r="L12" s="34" t="s">
        <v>52</v>
      </c>
      <c r="N12" s="47"/>
      <c r="O12" s="1">
        <f>SUM(AE26:AE28)</f>
        <v>0</v>
      </c>
      <c r="R12" s="35" t="s">
        <v>51</v>
      </c>
      <c r="S12" s="1"/>
      <c r="T12" s="47"/>
      <c r="U12" s="47"/>
      <c r="V12" s="1">
        <f>SUM(G36,G38,G40,O36,W40,W38,W36,O39)</f>
        <v>0</v>
      </c>
      <c r="Y12" s="59"/>
      <c r="Z12" s="59"/>
      <c r="AA12" s="86"/>
      <c r="AB12" s="90">
        <f t="shared" si="0"/>
        <v>12</v>
      </c>
      <c r="AC12" s="90">
        <f t="shared" si="1"/>
        <v>15</v>
      </c>
      <c r="AD12" s="90">
        <f t="shared" si="2"/>
        <v>0</v>
      </c>
      <c r="AE12" s="92">
        <f>ROUNDUP(AE30,0)</f>
        <v>0</v>
      </c>
      <c r="AF12" s="88"/>
      <c r="AG12" s="67"/>
      <c r="AN12" s="50"/>
    </row>
    <row r="13" spans="1:40" ht="15" customHeight="1">
      <c r="A13" s="203" t="s">
        <v>61</v>
      </c>
      <c r="B13" s="204"/>
      <c r="C13" s="204"/>
      <c r="D13" s="204"/>
      <c r="E13" s="207"/>
      <c r="F13" s="208"/>
      <c r="G13" s="208"/>
      <c r="H13" s="208"/>
      <c r="I13" s="208"/>
      <c r="J13" s="209"/>
      <c r="K13" s="21"/>
      <c r="L13" s="34" t="s">
        <v>53</v>
      </c>
      <c r="N13" s="48"/>
      <c r="O13" s="39">
        <f>SUM(AE29:AE30)</f>
        <v>0</v>
      </c>
      <c r="R13" s="35" t="s">
        <v>56</v>
      </c>
      <c r="S13" s="1"/>
      <c r="T13" s="47"/>
      <c r="U13" s="47"/>
      <c r="V13" s="1">
        <f>SUM(W39,W37,W35,AE35:AE37)</f>
        <v>8</v>
      </c>
      <c r="Y13" s="59"/>
      <c r="Z13" s="59"/>
      <c r="AA13" s="86"/>
      <c r="AB13" s="90">
        <f t="shared" si="0"/>
        <v>0</v>
      </c>
      <c r="AC13" s="90">
        <f t="shared" si="1"/>
        <v>0</v>
      </c>
      <c r="AD13" s="90">
        <f t="shared" si="2"/>
        <v>0</v>
      </c>
      <c r="AE13" s="90">
        <f>AE31</f>
        <v>0</v>
      </c>
      <c r="AF13" s="88"/>
      <c r="AG13" s="67"/>
      <c r="AN13" s="50"/>
    </row>
    <row r="14" spans="1:40" ht="15" customHeight="1">
      <c r="A14" s="205"/>
      <c r="B14" s="206"/>
      <c r="C14" s="206"/>
      <c r="D14" s="206"/>
      <c r="E14" s="210"/>
      <c r="F14" s="211"/>
      <c r="G14" s="211"/>
      <c r="H14" s="211"/>
      <c r="I14" s="211"/>
      <c r="J14" s="212"/>
      <c r="K14" s="21"/>
      <c r="S14" s="1"/>
      <c r="T14" s="1"/>
      <c r="U14" s="1"/>
      <c r="V14" s="1"/>
      <c r="Y14" s="59"/>
      <c r="Z14" s="59"/>
      <c r="AA14" s="86"/>
      <c r="AB14" s="91">
        <f>E7</f>
        <v>0</v>
      </c>
      <c r="AC14" s="91">
        <f>E11</f>
        <v>0</v>
      </c>
      <c r="AD14" s="91">
        <f>E13</f>
        <v>0</v>
      </c>
      <c r="AE14" s="91">
        <f>E9</f>
        <v>0</v>
      </c>
      <c r="AF14" s="88"/>
      <c r="AG14" s="67"/>
      <c r="AN14" s="50"/>
    </row>
    <row r="15" spans="1:40" ht="15" customHeight="1">
      <c r="A15" s="203" t="s">
        <v>62</v>
      </c>
      <c r="B15" s="204"/>
      <c r="C15" s="204"/>
      <c r="D15" s="213"/>
      <c r="E15" s="207"/>
      <c r="F15" s="208"/>
      <c r="G15" s="208"/>
      <c r="H15" s="208"/>
      <c r="I15" s="208"/>
      <c r="J15" s="209"/>
      <c r="K15" s="21"/>
      <c r="L15" s="45" t="s">
        <v>64</v>
      </c>
      <c r="N15" s="47"/>
      <c r="O15" s="72">
        <f>SUM(O10,O12)*5.75+O11*2.875+O13*8</f>
        <v>971.75</v>
      </c>
      <c r="R15" s="45" t="s">
        <v>64</v>
      </c>
      <c r="S15" s="1"/>
      <c r="T15" s="47"/>
      <c r="U15" s="47"/>
      <c r="V15" s="85">
        <f>SUM(V10,V13)*5.75+V12*2.875+V11*8</f>
        <v>46</v>
      </c>
      <c r="Y15" s="59"/>
      <c r="Z15" s="59"/>
      <c r="AA15" s="86"/>
      <c r="AB15" s="90">
        <f aca="true" t="shared" si="3" ref="AB15:AB20">G35</f>
        <v>0</v>
      </c>
      <c r="AC15" s="90">
        <f aca="true" t="shared" si="4" ref="AC15:AC21">O35</f>
        <v>0</v>
      </c>
      <c r="AD15" s="90">
        <f aca="true" t="shared" si="5" ref="AD15:AD20">W35</f>
        <v>2</v>
      </c>
      <c r="AE15" s="90">
        <f>AE35</f>
        <v>0</v>
      </c>
      <c r="AF15" s="67"/>
      <c r="AG15" s="67"/>
      <c r="AN15" s="50"/>
    </row>
    <row r="16" spans="1:40" ht="15" customHeight="1">
      <c r="A16" s="214"/>
      <c r="B16" s="215"/>
      <c r="C16" s="215"/>
      <c r="D16" s="216"/>
      <c r="E16" s="217"/>
      <c r="F16" s="218"/>
      <c r="G16" s="218"/>
      <c r="H16" s="218"/>
      <c r="I16" s="218"/>
      <c r="J16" s="219"/>
      <c r="K16" s="21"/>
      <c r="L16" s="46" t="s">
        <v>111</v>
      </c>
      <c r="N16" s="47"/>
      <c r="O16" s="72">
        <f>SUM(G30,O30,W31,AE28)*3.83+SUM(G31,O31)*1.915</f>
        <v>103.41</v>
      </c>
      <c r="R16" s="46" t="s">
        <v>112</v>
      </c>
      <c r="T16" s="47"/>
      <c r="U16" s="47"/>
      <c r="V16" s="72">
        <f>G39*3.83+(G40+O39)*1.915+(O37+O38)*3.83+SUM(AE35:AE37)</f>
        <v>2</v>
      </c>
      <c r="Y16" s="59"/>
      <c r="Z16" s="59"/>
      <c r="AA16" s="86"/>
      <c r="AB16" s="90">
        <f t="shared" si="3"/>
        <v>0</v>
      </c>
      <c r="AC16" s="90">
        <f t="shared" si="4"/>
        <v>0</v>
      </c>
      <c r="AD16" s="90">
        <f t="shared" si="5"/>
        <v>0</v>
      </c>
      <c r="AE16" s="90">
        <f>AE36</f>
        <v>0</v>
      </c>
      <c r="AF16" s="67"/>
      <c r="AG16" s="67"/>
      <c r="AN16" s="50"/>
    </row>
    <row r="17" spans="1:40" ht="15" customHeight="1">
      <c r="A17" s="21"/>
      <c r="B17" s="1"/>
      <c r="C17" s="1"/>
      <c r="D17" s="1"/>
      <c r="E17" s="1"/>
      <c r="F17" s="1"/>
      <c r="G17" s="1"/>
      <c r="H17" s="1"/>
      <c r="I17" s="1"/>
      <c r="J17" s="5"/>
      <c r="K17" s="21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Y17" s="59"/>
      <c r="Z17" s="59"/>
      <c r="AA17" s="86"/>
      <c r="AB17" s="90">
        <f t="shared" si="3"/>
        <v>0</v>
      </c>
      <c r="AC17" s="90">
        <f t="shared" si="4"/>
        <v>0</v>
      </c>
      <c r="AD17" s="90">
        <f t="shared" si="5"/>
        <v>0</v>
      </c>
      <c r="AE17" s="90">
        <f>AE37</f>
        <v>2</v>
      </c>
      <c r="AF17" s="67"/>
      <c r="AG17" s="67"/>
      <c r="AN17" s="50"/>
    </row>
    <row r="18" spans="1:40" ht="15" customHeight="1">
      <c r="A18" s="21"/>
      <c r="B18" s="1"/>
      <c r="C18" s="1"/>
      <c r="D18" s="1"/>
      <c r="E18" s="1"/>
      <c r="F18" s="1"/>
      <c r="G18" s="1"/>
      <c r="H18" s="1"/>
      <c r="I18" s="1"/>
      <c r="J18" s="50"/>
      <c r="K18" s="26" t="s">
        <v>47</v>
      </c>
      <c r="L18" s="26"/>
      <c r="M18" s="52"/>
      <c r="N18" s="52"/>
      <c r="O18" s="52"/>
      <c r="P18" s="53"/>
      <c r="Q18" s="26">
        <f>SUM(O10:O12)</f>
        <v>170</v>
      </c>
      <c r="R18" s="5"/>
      <c r="S18" s="33" t="s">
        <v>63</v>
      </c>
      <c r="U18" s="53"/>
      <c r="V18" s="53"/>
      <c r="W18" s="53"/>
      <c r="X18" s="71">
        <f>O15+V15</f>
        <v>1017.75</v>
      </c>
      <c r="Y18" s="59"/>
      <c r="Z18" s="59"/>
      <c r="AA18" s="86"/>
      <c r="AB18" s="90">
        <f t="shared" si="3"/>
        <v>0</v>
      </c>
      <c r="AC18" s="90">
        <f t="shared" si="4"/>
        <v>0</v>
      </c>
      <c r="AD18" s="90">
        <f t="shared" si="5"/>
        <v>0</v>
      </c>
      <c r="AE18" s="90"/>
      <c r="AF18" s="67"/>
      <c r="AG18" s="67"/>
      <c r="AN18" s="50"/>
    </row>
    <row r="19" spans="1:40" ht="15" customHeight="1">
      <c r="A19" s="21"/>
      <c r="B19" s="1"/>
      <c r="C19" s="1"/>
      <c r="D19" s="1"/>
      <c r="E19" s="1"/>
      <c r="F19" s="1"/>
      <c r="G19" s="1"/>
      <c r="H19" s="1"/>
      <c r="I19" s="1"/>
      <c r="J19" s="50"/>
      <c r="K19" s="26" t="s">
        <v>71</v>
      </c>
      <c r="L19" s="26"/>
      <c r="M19" s="26"/>
      <c r="N19" s="26"/>
      <c r="O19" s="26"/>
      <c r="P19" s="1"/>
      <c r="Q19" s="26">
        <f>SUM(V10,V12:V13)</f>
        <v>8</v>
      </c>
      <c r="R19" s="5"/>
      <c r="S19" s="33" t="s">
        <v>97</v>
      </c>
      <c r="T19" s="1"/>
      <c r="U19" s="1"/>
      <c r="V19" s="1"/>
      <c r="W19" s="1"/>
      <c r="X19" s="72">
        <f>O16+V16</f>
        <v>105.41</v>
      </c>
      <c r="Y19" s="59"/>
      <c r="Z19" s="59"/>
      <c r="AA19" s="86"/>
      <c r="AB19" s="90">
        <f t="shared" si="3"/>
        <v>0</v>
      </c>
      <c r="AC19" s="90">
        <f t="shared" si="4"/>
        <v>0</v>
      </c>
      <c r="AD19" s="90">
        <f t="shared" si="5"/>
        <v>4</v>
      </c>
      <c r="AE19" s="90"/>
      <c r="AF19" s="67"/>
      <c r="AG19" s="67"/>
      <c r="AN19" s="50"/>
    </row>
    <row r="20" spans="1:40" ht="15" customHeight="1">
      <c r="A20" s="21"/>
      <c r="B20" s="1"/>
      <c r="C20" s="1"/>
      <c r="D20" s="1"/>
      <c r="E20" s="1"/>
      <c r="F20" s="1"/>
      <c r="G20" s="1"/>
      <c r="H20" s="1"/>
      <c r="I20" s="1"/>
      <c r="J20" s="50"/>
      <c r="K20" s="26" t="s">
        <v>48</v>
      </c>
      <c r="L20" s="26"/>
      <c r="M20" s="26"/>
      <c r="N20" s="26"/>
      <c r="O20" s="26"/>
      <c r="P20" s="1"/>
      <c r="Q20" s="49">
        <f>SUM(O13,V11)</f>
        <v>0</v>
      </c>
      <c r="R20" s="5"/>
      <c r="U20" s="1"/>
      <c r="V20" s="1"/>
      <c r="W20" s="1"/>
      <c r="X20" s="1"/>
      <c r="Y20" s="59"/>
      <c r="Z20" s="59"/>
      <c r="AA20" s="86"/>
      <c r="AB20" s="90">
        <f t="shared" si="3"/>
        <v>0</v>
      </c>
      <c r="AC20" s="90">
        <f t="shared" si="4"/>
        <v>0</v>
      </c>
      <c r="AD20" s="90">
        <f t="shared" si="5"/>
        <v>0</v>
      </c>
      <c r="AE20" s="90"/>
      <c r="AF20" s="67"/>
      <c r="AG20" s="67"/>
      <c r="AN20" s="50"/>
    </row>
    <row r="21" spans="1:40" ht="15" customHeight="1">
      <c r="A21" s="21"/>
      <c r="B21" s="1"/>
      <c r="C21" s="1"/>
      <c r="D21" s="1"/>
      <c r="E21" s="1"/>
      <c r="F21" s="1"/>
      <c r="G21" s="1"/>
      <c r="H21" s="1"/>
      <c r="I21" s="1"/>
      <c r="J21" s="50"/>
      <c r="K21" s="21"/>
      <c r="L21" s="1"/>
      <c r="M21" s="1"/>
      <c r="N21" s="1"/>
      <c r="O21" s="1"/>
      <c r="P21" s="1"/>
      <c r="Q21" s="1"/>
      <c r="R21" s="5"/>
      <c r="S21" s="1"/>
      <c r="U21" s="1"/>
      <c r="V21" s="1"/>
      <c r="W21" s="1"/>
      <c r="X21" s="1"/>
      <c r="Y21" s="59"/>
      <c r="Z21" s="59"/>
      <c r="AA21" s="86"/>
      <c r="AB21" s="90"/>
      <c r="AC21" s="90">
        <f t="shared" si="4"/>
        <v>0</v>
      </c>
      <c r="AD21" s="90"/>
      <c r="AE21" s="90"/>
      <c r="AF21" s="67"/>
      <c r="AG21" s="67"/>
      <c r="AN21" s="50"/>
    </row>
    <row r="22" spans="1:40" ht="15" customHeight="1">
      <c r="A22" s="21"/>
      <c r="B22" s="1"/>
      <c r="C22" s="1"/>
      <c r="D22" s="1"/>
      <c r="E22" s="1"/>
      <c r="F22" s="1"/>
      <c r="G22" s="1"/>
      <c r="H22" s="1"/>
      <c r="I22" s="1"/>
      <c r="J22" s="50"/>
      <c r="K22" s="33" t="s">
        <v>49</v>
      </c>
      <c r="L22" s="26"/>
      <c r="M22" s="26"/>
      <c r="N22" s="26"/>
      <c r="O22" s="26"/>
      <c r="P22" s="1"/>
      <c r="Q22" s="26">
        <f>SUM(Q18:Q20)</f>
        <v>178</v>
      </c>
      <c r="R22" s="5"/>
      <c r="S22" s="1"/>
      <c r="T22" s="1"/>
      <c r="U22" s="1"/>
      <c r="V22" s="1"/>
      <c r="W22" s="1"/>
      <c r="X22" s="1"/>
      <c r="Y22" s="59"/>
      <c r="Z22" s="59"/>
      <c r="AA22" s="86"/>
      <c r="AB22" s="87"/>
      <c r="AC22" s="87"/>
      <c r="AD22" s="87"/>
      <c r="AE22" s="87"/>
      <c r="AF22" s="67"/>
      <c r="AG22" s="67"/>
      <c r="AN22" s="50"/>
    </row>
    <row r="23" spans="1:40" ht="21" customHeight="1" thickBot="1">
      <c r="A23" s="21"/>
      <c r="B23" s="54"/>
      <c r="C23" s="54"/>
      <c r="D23" s="54"/>
      <c r="E23" s="54"/>
      <c r="F23" s="54"/>
      <c r="G23" s="54"/>
      <c r="H23" s="54"/>
      <c r="I23" s="54"/>
      <c r="J23" s="50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80"/>
      <c r="Z23" s="80"/>
      <c r="AA23" s="80"/>
      <c r="AB23" s="80"/>
      <c r="AC23" s="80"/>
      <c r="AD23" s="80"/>
      <c r="AE23" s="80"/>
      <c r="AF23" s="54"/>
      <c r="AG23" s="54"/>
      <c r="AH23" s="54"/>
      <c r="AI23" s="54"/>
      <c r="AJ23" s="54"/>
      <c r="AK23" s="54"/>
      <c r="AL23" s="54"/>
      <c r="AM23" s="54"/>
      <c r="AN23" s="75"/>
    </row>
    <row r="24" spans="1:40" ht="21" customHeight="1" thickTop="1">
      <c r="A24" s="19"/>
      <c r="B24" s="23" t="s">
        <v>65</v>
      </c>
      <c r="C24" s="20"/>
      <c r="D24" s="20"/>
      <c r="E24" s="20"/>
      <c r="F24" s="20"/>
      <c r="G24" s="20"/>
      <c r="H24" s="20"/>
      <c r="I24" s="20"/>
      <c r="J24" s="2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N24" s="50"/>
    </row>
    <row r="25" spans="1:40" ht="21" customHeight="1">
      <c r="A25" s="21"/>
      <c r="B25" s="1"/>
      <c r="C25" s="1"/>
      <c r="D25" s="1"/>
      <c r="E25" s="57" t="s">
        <v>84</v>
      </c>
      <c r="F25" s="1"/>
      <c r="G25" s="1"/>
      <c r="H25" s="1"/>
      <c r="I25" s="1"/>
      <c r="J25" s="1"/>
      <c r="L25" s="57" t="s">
        <v>85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59"/>
      <c r="Z25" s="59"/>
      <c r="AA25" s="59"/>
      <c r="AB25" s="59"/>
      <c r="AC25" s="59"/>
      <c r="AD25" s="59"/>
      <c r="AE25" s="59"/>
      <c r="AN25" s="50"/>
    </row>
    <row r="26" spans="1:40" ht="21" customHeight="1">
      <c r="A26" s="21"/>
      <c r="B26" s="279" t="s">
        <v>3</v>
      </c>
      <c r="C26" s="267"/>
      <c r="D26" s="1" t="s">
        <v>72</v>
      </c>
      <c r="E26" s="1"/>
      <c r="F26" s="1"/>
      <c r="G26" s="6">
        <f>COUNTIF($B$42:$AE$999,"T")</f>
        <v>12</v>
      </c>
      <c r="H26" s="6"/>
      <c r="I26" s="298" t="s">
        <v>102</v>
      </c>
      <c r="J26" s="273"/>
      <c r="K26" s="1" t="s">
        <v>78</v>
      </c>
      <c r="L26" s="1"/>
      <c r="M26" s="1"/>
      <c r="O26" s="6">
        <f>COUNTIF($B$42:$AE$999,"28 T")</f>
        <v>14</v>
      </c>
      <c r="Q26" s="300" t="s">
        <v>4</v>
      </c>
      <c r="R26" s="301"/>
      <c r="S26" s="1" t="s">
        <v>22</v>
      </c>
      <c r="T26" s="1"/>
      <c r="U26" s="1"/>
      <c r="W26" s="6">
        <f>COUNTIF($B$42:$AE$999,"P")</f>
        <v>0</v>
      </c>
      <c r="Y26" s="289" t="s">
        <v>8</v>
      </c>
      <c r="Z26" s="267"/>
      <c r="AA26" s="1" t="s">
        <v>27</v>
      </c>
      <c r="AB26" s="1"/>
      <c r="AC26" s="1"/>
      <c r="AD26" s="1"/>
      <c r="AE26" s="6">
        <f>COUNTIF($B$42:$AE$999,"ET")</f>
        <v>0</v>
      </c>
      <c r="AF26" s="6"/>
      <c r="AN26" s="50"/>
    </row>
    <row r="27" spans="1:40" ht="21" customHeight="1">
      <c r="A27" s="21"/>
      <c r="B27" s="1"/>
      <c r="C27" s="10" t="s">
        <v>107</v>
      </c>
      <c r="D27" s="1" t="s">
        <v>73</v>
      </c>
      <c r="E27" s="1"/>
      <c r="F27" s="1"/>
      <c r="G27" s="6">
        <f>COUNTIF($B$42:$AE$999,"HT")</f>
        <v>1</v>
      </c>
      <c r="H27" s="6"/>
      <c r="I27" s="1"/>
      <c r="J27" s="13" t="s">
        <v>106</v>
      </c>
      <c r="K27" s="1" t="s">
        <v>79</v>
      </c>
      <c r="L27" s="1"/>
      <c r="M27" s="1"/>
      <c r="O27" s="6">
        <f>COUNTIF($B$42:$AE$999,"28HT")</f>
        <v>1</v>
      </c>
      <c r="Q27" s="1"/>
      <c r="R27" s="14" t="s">
        <v>5</v>
      </c>
      <c r="S27" s="1" t="s">
        <v>23</v>
      </c>
      <c r="T27" s="1"/>
      <c r="U27" s="1"/>
      <c r="W27" s="6">
        <f>COUNTIF($B$42:$AE$999,"1/2 P")</f>
        <v>0</v>
      </c>
      <c r="Y27" s="290" t="s">
        <v>9</v>
      </c>
      <c r="Z27" s="267"/>
      <c r="AA27" s="1" t="s">
        <v>28</v>
      </c>
      <c r="AB27" s="1"/>
      <c r="AC27" s="1"/>
      <c r="AD27" s="1"/>
      <c r="AE27" s="6">
        <f>COUNTIF($B$42:$AE$999,"EM")</f>
        <v>0</v>
      </c>
      <c r="AF27" s="6"/>
      <c r="AG27" s="44"/>
      <c r="AH27" s="44"/>
      <c r="AI27" s="44"/>
      <c r="AN27" s="50"/>
    </row>
    <row r="28" spans="1:40" ht="21" customHeight="1">
      <c r="A28" s="21"/>
      <c r="B28" s="277" t="s">
        <v>1</v>
      </c>
      <c r="C28" s="267"/>
      <c r="D28" s="1" t="s">
        <v>74</v>
      </c>
      <c r="E28" s="1"/>
      <c r="F28" s="1"/>
      <c r="G28" s="6">
        <f>COUNTIF($B$42:$AE$999,"M")</f>
        <v>25</v>
      </c>
      <c r="H28" s="6"/>
      <c r="I28" s="299" t="s">
        <v>110</v>
      </c>
      <c r="J28" s="271"/>
      <c r="K28" s="1" t="s">
        <v>80</v>
      </c>
      <c r="L28" s="1"/>
      <c r="M28" s="1"/>
      <c r="O28" s="6">
        <f>COUNTIF($B$42:$AE$999,"28 M")</f>
        <v>90</v>
      </c>
      <c r="Q28" s="302" t="s">
        <v>6</v>
      </c>
      <c r="R28" s="267"/>
      <c r="S28" s="1" t="s">
        <v>24</v>
      </c>
      <c r="T28" s="1"/>
      <c r="U28" s="1"/>
      <c r="W28" s="6">
        <f>COUNTIF($B$42:$AE$999,"D")</f>
        <v>0</v>
      </c>
      <c r="Y28" s="291" t="s">
        <v>10</v>
      </c>
      <c r="Z28" s="267"/>
      <c r="AA28" s="1" t="s">
        <v>29</v>
      </c>
      <c r="AB28" s="1"/>
      <c r="AC28" s="1"/>
      <c r="AD28" s="1"/>
      <c r="AE28" s="6">
        <f>COUNTIF($B$42:$AE$999,"EB")</f>
        <v>0</v>
      </c>
      <c r="AF28" s="6"/>
      <c r="AG28" s="44"/>
      <c r="AH28" s="44"/>
      <c r="AI28" s="44"/>
      <c r="AN28" s="50"/>
    </row>
    <row r="29" spans="1:40" ht="21" customHeight="1">
      <c r="A29" s="21"/>
      <c r="B29" s="1"/>
      <c r="C29" s="9" t="s">
        <v>108</v>
      </c>
      <c r="D29" s="1" t="s">
        <v>75</v>
      </c>
      <c r="E29" s="1"/>
      <c r="F29" s="1"/>
      <c r="G29" s="6">
        <f>COUNTIF($C$42:$AE$999,"HM")</f>
        <v>0</v>
      </c>
      <c r="H29" s="6"/>
      <c r="I29" s="1"/>
      <c r="J29" s="84" t="s">
        <v>104</v>
      </c>
      <c r="K29" s="1" t="s">
        <v>81</v>
      </c>
      <c r="L29" s="1"/>
      <c r="M29" s="1"/>
      <c r="O29" s="6">
        <f>COUNTIF($C$42:$AE$999,"28HM")</f>
        <v>0</v>
      </c>
      <c r="Q29" s="1"/>
      <c r="R29" s="12" t="s">
        <v>7</v>
      </c>
      <c r="S29" s="1" t="s">
        <v>25</v>
      </c>
      <c r="T29" s="1"/>
      <c r="U29" s="1"/>
      <c r="W29" s="6">
        <f>COUNTIF($B$42:$AE$999,"1/2 D")</f>
        <v>0</v>
      </c>
      <c r="Y29" s="292" t="s">
        <v>18</v>
      </c>
      <c r="Z29" s="267"/>
      <c r="AA29" s="1" t="s">
        <v>26</v>
      </c>
      <c r="AB29" s="1"/>
      <c r="AC29" s="1"/>
      <c r="AE29" s="18">
        <f>COUNTIF($B$42:$AE$999,"S")*(18/7)</f>
        <v>0</v>
      </c>
      <c r="AF29" s="6"/>
      <c r="AG29" s="44"/>
      <c r="AH29" s="44"/>
      <c r="AI29" s="44"/>
      <c r="AN29" s="50"/>
    </row>
    <row r="30" spans="1:40" ht="21" customHeight="1">
      <c r="A30" s="21"/>
      <c r="B30" s="276" t="s">
        <v>0</v>
      </c>
      <c r="C30" s="267"/>
      <c r="D30" s="1" t="s">
        <v>76</v>
      </c>
      <c r="E30" s="1"/>
      <c r="F30" s="1"/>
      <c r="G30" s="6">
        <f>COUNTIF($B$42:$AE$999,"B")</f>
        <v>12</v>
      </c>
      <c r="H30" s="6"/>
      <c r="I30" s="306" t="s">
        <v>103</v>
      </c>
      <c r="J30" s="269"/>
      <c r="K30" s="1" t="s">
        <v>82</v>
      </c>
      <c r="L30" s="1"/>
      <c r="M30" s="1"/>
      <c r="O30" s="6">
        <f>COUNTIF($B$42:$AE$999,"28 B")</f>
        <v>15</v>
      </c>
      <c r="Q30" s="287" t="s">
        <v>86</v>
      </c>
      <c r="R30" s="288"/>
      <c r="S30" s="44" t="s">
        <v>87</v>
      </c>
      <c r="W30" s="6">
        <f>COUNTIF($B$42:$AE$999,"PP")</f>
        <v>0</v>
      </c>
      <c r="Y30" s="292" t="s">
        <v>19</v>
      </c>
      <c r="Z30" s="267"/>
      <c r="AA30" s="1" t="s">
        <v>38</v>
      </c>
      <c r="AB30" s="1"/>
      <c r="AC30" s="1"/>
      <c r="AE30" s="18">
        <f>COUNTIF($B$42:$AE$999,"CS")*(18/7)</f>
        <v>0</v>
      </c>
      <c r="AF30" s="6"/>
      <c r="AG30" s="44"/>
      <c r="AH30" s="44"/>
      <c r="AI30" s="44"/>
      <c r="AN30" s="50"/>
    </row>
    <row r="31" spans="1:40" ht="21" customHeight="1">
      <c r="A31" s="21"/>
      <c r="B31" s="1"/>
      <c r="C31" s="11" t="s">
        <v>109</v>
      </c>
      <c r="D31" s="1" t="s">
        <v>77</v>
      </c>
      <c r="E31" s="1"/>
      <c r="F31" s="1"/>
      <c r="G31" s="6">
        <f>COUNTIF($B$42:$AE$999,"HB")</f>
        <v>0</v>
      </c>
      <c r="H31" s="6"/>
      <c r="I31" s="1"/>
      <c r="J31" s="83" t="s">
        <v>105</v>
      </c>
      <c r="K31" s="1" t="s">
        <v>83</v>
      </c>
      <c r="L31" s="1"/>
      <c r="M31" s="1"/>
      <c r="O31" s="6">
        <f>COUNTIF($B$42:$AE$999,"28HB")</f>
        <v>0</v>
      </c>
      <c r="Q31" s="280" t="s">
        <v>89</v>
      </c>
      <c r="R31" s="293"/>
      <c r="S31" s="44" t="s">
        <v>88</v>
      </c>
      <c r="W31" s="6">
        <f>COUNTIF($B$42:$AE$999,"CT")</f>
        <v>0</v>
      </c>
      <c r="X31" s="1"/>
      <c r="Y31" s="1"/>
      <c r="Z31" s="1"/>
      <c r="AA31" s="1"/>
      <c r="AB31" s="1"/>
      <c r="AC31" s="6"/>
      <c r="AD31" s="1"/>
      <c r="AE31" s="1"/>
      <c r="AF31" s="6"/>
      <c r="AG31" s="44"/>
      <c r="AH31" s="44"/>
      <c r="AI31" s="44"/>
      <c r="AN31" s="50"/>
    </row>
    <row r="32" spans="1:40" ht="21" customHeight="1">
      <c r="A32" s="2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51"/>
    </row>
    <row r="33" spans="1:40" ht="21" customHeight="1">
      <c r="A33" s="24"/>
      <c r="B33" s="25" t="s">
        <v>93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W33" s="4"/>
      <c r="X33" s="1"/>
      <c r="Y33" s="59"/>
      <c r="Z33" s="59"/>
      <c r="AA33" s="59"/>
      <c r="AB33" s="59"/>
      <c r="AC33" s="59"/>
      <c r="AD33" s="59"/>
      <c r="AE33" s="59"/>
      <c r="AF33" s="44"/>
      <c r="AG33" s="44"/>
      <c r="AH33" s="44"/>
      <c r="AI33" s="44"/>
      <c r="AN33" s="50"/>
    </row>
    <row r="34" spans="1:40" ht="21" customHeight="1">
      <c r="A34" s="2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6" t="s">
        <v>92</v>
      </c>
      <c r="R34" s="1"/>
      <c r="S34" s="1"/>
      <c r="T34" s="1"/>
      <c r="U34" s="1"/>
      <c r="V34" s="1"/>
      <c r="W34" s="1"/>
      <c r="Y34" s="59"/>
      <c r="Z34" s="59"/>
      <c r="AA34" s="59"/>
      <c r="AB34" s="59"/>
      <c r="AC34" s="59"/>
      <c r="AD34" s="59"/>
      <c r="AE34" s="59"/>
      <c r="AF34" s="44"/>
      <c r="AG34" s="44"/>
      <c r="AH34" s="44"/>
      <c r="AI34" s="44"/>
      <c r="AN34" s="50"/>
    </row>
    <row r="35" spans="1:40" ht="21" customHeight="1">
      <c r="A35" s="21"/>
      <c r="B35" s="298" t="s">
        <v>132</v>
      </c>
      <c r="C35" s="267"/>
      <c r="D35" s="1" t="s">
        <v>30</v>
      </c>
      <c r="E35" s="1"/>
      <c r="F35" s="1"/>
      <c r="G35" s="6">
        <f>COUNTIF($B$42:$AE$999,"FST")</f>
        <v>0</v>
      </c>
      <c r="H35" s="6"/>
      <c r="I35" s="280" t="s">
        <v>13</v>
      </c>
      <c r="J35" s="267"/>
      <c r="K35" s="1" t="s">
        <v>33</v>
      </c>
      <c r="L35" s="1"/>
      <c r="M35" s="1"/>
      <c r="O35" s="6">
        <f>COUNTIF($B$42:$AE$999,"FG")</f>
        <v>0</v>
      </c>
      <c r="Q35" s="294" t="s">
        <v>14</v>
      </c>
      <c r="R35" s="295"/>
      <c r="S35" s="1" t="s">
        <v>36</v>
      </c>
      <c r="T35" s="1"/>
      <c r="U35" s="1"/>
      <c r="V35" s="1"/>
      <c r="W35" s="6">
        <f>COUNTIF($B$42:$AE$999,"GC")</f>
        <v>2</v>
      </c>
      <c r="Y35" s="294" t="s">
        <v>94</v>
      </c>
      <c r="Z35" s="295"/>
      <c r="AA35" s="60" t="s">
        <v>123</v>
      </c>
      <c r="AB35" s="1"/>
      <c r="AC35" s="1"/>
      <c r="AD35" s="1"/>
      <c r="AE35" s="6">
        <f>COUNTIF($B$42:$AE$999,"BGC")</f>
        <v>0</v>
      </c>
      <c r="AF35" s="44"/>
      <c r="AG35" s="44"/>
      <c r="AH35" s="44"/>
      <c r="AI35" s="44"/>
      <c r="AN35" s="50"/>
    </row>
    <row r="36" spans="1:40" ht="21" customHeight="1">
      <c r="A36" s="21"/>
      <c r="B36" s="284" t="s">
        <v>113</v>
      </c>
      <c r="C36" s="285"/>
      <c r="D36" s="1" t="s">
        <v>115</v>
      </c>
      <c r="E36" s="1"/>
      <c r="F36" s="1"/>
      <c r="G36" s="6">
        <f>COUNTIF($B$42:$AE$999,"CFT")</f>
        <v>0</v>
      </c>
      <c r="H36" s="6"/>
      <c r="I36" s="307" t="s">
        <v>120</v>
      </c>
      <c r="J36" s="308"/>
      <c r="K36" s="1" t="s">
        <v>119</v>
      </c>
      <c r="L36" s="1"/>
      <c r="M36" s="1"/>
      <c r="O36" s="6">
        <f>COUNTIF($B$42:$AE$999,"CFG")</f>
        <v>0</v>
      </c>
      <c r="Q36" s="1"/>
      <c r="R36" s="15" t="s">
        <v>15</v>
      </c>
      <c r="S36" s="1" t="s">
        <v>37</v>
      </c>
      <c r="T36" s="1"/>
      <c r="U36" s="1"/>
      <c r="V36" s="1"/>
      <c r="W36" s="6">
        <f>COUNTIF($B$42:$AE$999,"1/2 GC")</f>
        <v>0</v>
      </c>
      <c r="Y36" s="296" t="s">
        <v>95</v>
      </c>
      <c r="Z36" s="297"/>
      <c r="AA36" s="1" t="s">
        <v>124</v>
      </c>
      <c r="AB36" s="1"/>
      <c r="AC36" s="1"/>
      <c r="AD36" s="1"/>
      <c r="AE36" s="6">
        <f>COUNTIF($B$42:$AE$999,"BTC")</f>
        <v>0</v>
      </c>
      <c r="AF36" s="44"/>
      <c r="AG36" s="44"/>
      <c r="AH36" s="44"/>
      <c r="AI36" s="44"/>
      <c r="AN36" s="50"/>
    </row>
    <row r="37" spans="1:40" ht="21" customHeight="1">
      <c r="A37" s="21"/>
      <c r="B37" s="304" t="s">
        <v>11</v>
      </c>
      <c r="C37" s="305"/>
      <c r="D37" s="1" t="s">
        <v>31</v>
      </c>
      <c r="E37" s="1"/>
      <c r="F37" s="1"/>
      <c r="G37" s="6">
        <f>COUNTIF($B$42:$AE$999,"FM")</f>
        <v>0</v>
      </c>
      <c r="H37" s="6"/>
      <c r="I37" s="281" t="s">
        <v>69</v>
      </c>
      <c r="J37" s="237"/>
      <c r="K37" s="44" t="s">
        <v>66</v>
      </c>
      <c r="L37" s="1"/>
      <c r="N37" s="1"/>
      <c r="O37" s="6">
        <f>COUNTIF($B$42:$AE$999,"GB")</f>
        <v>0</v>
      </c>
      <c r="Q37" s="296" t="s">
        <v>100</v>
      </c>
      <c r="R37" s="297"/>
      <c r="S37" s="1" t="s">
        <v>98</v>
      </c>
      <c r="T37" s="1"/>
      <c r="U37" s="1"/>
      <c r="V37" s="1"/>
      <c r="W37" s="6">
        <f>COUNTIF($B$42:$AE$999,"FC")</f>
        <v>0</v>
      </c>
      <c r="Y37" s="274" t="s">
        <v>96</v>
      </c>
      <c r="Z37" s="275"/>
      <c r="AA37" s="1" t="s">
        <v>125</v>
      </c>
      <c r="AB37" s="1"/>
      <c r="AC37" s="1"/>
      <c r="AD37" s="1"/>
      <c r="AE37" s="6">
        <f>COUNTIF($B$42:$AE$999,"BMC")</f>
        <v>2</v>
      </c>
      <c r="AN37" s="50"/>
    </row>
    <row r="38" spans="1:40" ht="21" customHeight="1">
      <c r="A38" s="21"/>
      <c r="B38" s="286" t="s">
        <v>114</v>
      </c>
      <c r="C38" s="285"/>
      <c r="D38" s="1" t="s">
        <v>116</v>
      </c>
      <c r="E38" s="1"/>
      <c r="F38" s="1"/>
      <c r="G38" s="6">
        <f>COUNTIF($B$42:$AE$999,"CFM")</f>
        <v>0</v>
      </c>
      <c r="H38" s="6"/>
      <c r="I38" s="282" t="s">
        <v>67</v>
      </c>
      <c r="J38" s="283"/>
      <c r="K38" s="1" t="s">
        <v>68</v>
      </c>
      <c r="L38" s="1"/>
      <c r="M38" s="1"/>
      <c r="O38" s="6">
        <f>COUNTIF($B$42:$AE$999,"FTB")</f>
        <v>0</v>
      </c>
      <c r="Q38" s="1"/>
      <c r="R38" s="17" t="s">
        <v>101</v>
      </c>
      <c r="S38" s="1" t="s">
        <v>99</v>
      </c>
      <c r="T38" s="1"/>
      <c r="U38" s="1"/>
      <c r="V38" s="1"/>
      <c r="W38" s="6">
        <f>COUNTIF($B$42:$AE$999,"1/2 FC")</f>
        <v>0</v>
      </c>
      <c r="Y38" s="59"/>
      <c r="Z38" s="59"/>
      <c r="AA38" s="59"/>
      <c r="AB38" s="59"/>
      <c r="AC38" s="59"/>
      <c r="AD38" s="59"/>
      <c r="AE38" s="59"/>
      <c r="AN38" s="50"/>
    </row>
    <row r="39" spans="1:40" ht="21" customHeight="1">
      <c r="A39" s="21"/>
      <c r="B39" s="313" t="s">
        <v>12</v>
      </c>
      <c r="C39" s="314"/>
      <c r="D39" s="1" t="s">
        <v>32</v>
      </c>
      <c r="E39" s="1"/>
      <c r="F39" s="1"/>
      <c r="G39" s="6">
        <f>COUNTIF($B$42:$AE$999,"FB")</f>
        <v>0</v>
      </c>
      <c r="H39" s="6"/>
      <c r="I39" s="309" t="s">
        <v>121</v>
      </c>
      <c r="J39" s="310"/>
      <c r="K39" s="60" t="s">
        <v>122</v>
      </c>
      <c r="L39" s="1"/>
      <c r="M39" s="1"/>
      <c r="N39" s="1"/>
      <c r="O39" s="6">
        <f>COUNTIF($B$42:$AE$999,"CFTB")</f>
        <v>0</v>
      </c>
      <c r="Q39" s="274" t="s">
        <v>16</v>
      </c>
      <c r="R39" s="275"/>
      <c r="S39" s="1" t="s">
        <v>90</v>
      </c>
      <c r="T39" s="1"/>
      <c r="U39" s="1"/>
      <c r="V39" s="1"/>
      <c r="W39" s="6">
        <f>COUNTIF($B$42:$AE$999,"MC")</f>
        <v>4</v>
      </c>
      <c r="Y39" s="59" t="s">
        <v>126</v>
      </c>
      <c r="Z39" s="59"/>
      <c r="AA39" s="59"/>
      <c r="AB39" s="59"/>
      <c r="AC39" s="59"/>
      <c r="AD39" s="59"/>
      <c r="AE39" s="59"/>
      <c r="AF39" s="44"/>
      <c r="AG39" s="44"/>
      <c r="AN39" s="50"/>
    </row>
    <row r="40" spans="1:40" ht="21" customHeight="1">
      <c r="A40" s="21"/>
      <c r="B40" s="303" t="s">
        <v>117</v>
      </c>
      <c r="C40" s="285"/>
      <c r="D40" s="1" t="s">
        <v>118</v>
      </c>
      <c r="E40" s="1"/>
      <c r="F40" s="1"/>
      <c r="G40" s="6">
        <f>COUNTIF($B$42:$AE$999,"CFB")</f>
        <v>0</v>
      </c>
      <c r="H40" s="6"/>
      <c r="I40" s="311" t="s">
        <v>20</v>
      </c>
      <c r="J40" s="312"/>
      <c r="K40" s="1" t="s">
        <v>34</v>
      </c>
      <c r="L40" s="1"/>
      <c r="M40" s="1"/>
      <c r="O40" s="6">
        <f>COUNTIF($B$42:$AE$999,"CAP")</f>
        <v>0</v>
      </c>
      <c r="Q40" s="1"/>
      <c r="R40" s="16" t="s">
        <v>17</v>
      </c>
      <c r="S40" s="1" t="s">
        <v>91</v>
      </c>
      <c r="T40" s="1"/>
      <c r="U40" s="1"/>
      <c r="W40" s="6">
        <f>COUNTIF($B$42:$AE$999,"1/2 MC")</f>
        <v>0</v>
      </c>
      <c r="Y40" s="59"/>
      <c r="Z40" s="59"/>
      <c r="AA40" s="59"/>
      <c r="AB40" s="59"/>
      <c r="AC40" s="59"/>
      <c r="AD40" s="59"/>
      <c r="AE40" s="59"/>
      <c r="AF40" s="55">
        <f>E11</f>
        <v>0</v>
      </c>
      <c r="AG40" s="44"/>
      <c r="AN40" s="50"/>
    </row>
    <row r="41" spans="1:40" ht="21" customHeight="1" thickBot="1">
      <c r="A41" s="76"/>
      <c r="B41" s="54"/>
      <c r="C41" s="54"/>
      <c r="D41" s="54"/>
      <c r="E41" s="54"/>
      <c r="F41" s="54"/>
      <c r="G41" s="54"/>
      <c r="H41" s="54"/>
      <c r="I41" s="77"/>
      <c r="J41" s="78" t="s">
        <v>21</v>
      </c>
      <c r="K41" s="54" t="s">
        <v>35</v>
      </c>
      <c r="L41" s="54"/>
      <c r="M41" s="54"/>
      <c r="N41" s="54"/>
      <c r="O41" s="79">
        <f>COUNTIF($B$43:$AE$1000,"1/2 CAP")</f>
        <v>0</v>
      </c>
      <c r="P41" s="54"/>
      <c r="Q41" s="54"/>
      <c r="R41" s="54"/>
      <c r="S41" s="54"/>
      <c r="T41" s="54"/>
      <c r="U41" s="54"/>
      <c r="V41" s="54"/>
      <c r="W41" s="54"/>
      <c r="X41" s="54"/>
      <c r="Y41" s="80"/>
      <c r="Z41" s="80"/>
      <c r="AA41" s="80"/>
      <c r="AB41" s="80"/>
      <c r="AC41" s="80"/>
      <c r="AD41" s="80"/>
      <c r="AE41" s="80"/>
      <c r="AF41" s="81">
        <f>E13</f>
        <v>0</v>
      </c>
      <c r="AG41" s="82"/>
      <c r="AH41" s="54"/>
      <c r="AI41" s="54"/>
      <c r="AJ41" s="54"/>
      <c r="AK41" s="54"/>
      <c r="AL41" s="54"/>
      <c r="AM41" s="54"/>
      <c r="AN41" s="75"/>
    </row>
    <row r="42" spans="1:39" ht="21" customHeight="1" thickTop="1">
      <c r="A42" s="20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X42" s="1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9" ht="21" customHeight="1">
      <c r="A43" s="201" t="s">
        <v>39</v>
      </c>
      <c r="B43" s="3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38"/>
      <c r="AI43" s="38"/>
      <c r="AJ43" s="38"/>
      <c r="AK43" s="38"/>
      <c r="AL43" s="38"/>
      <c r="AM43" s="63"/>
    </row>
    <row r="44" spans="1:39" ht="21" customHeight="1">
      <c r="A44" s="201"/>
      <c r="AH44" s="39"/>
      <c r="AI44" s="39"/>
      <c r="AJ44" s="39"/>
      <c r="AK44" s="39"/>
      <c r="AL44" s="39"/>
      <c r="AM44" s="64"/>
    </row>
    <row r="45" spans="1:39" ht="21" customHeight="1">
      <c r="A45" s="201" t="s">
        <v>40</v>
      </c>
      <c r="AH45" s="39"/>
      <c r="AI45" s="39"/>
      <c r="AJ45" s="39"/>
      <c r="AK45" s="39"/>
      <c r="AL45" s="39"/>
      <c r="AM45" s="64"/>
    </row>
    <row r="46" spans="1:39" ht="21" customHeight="1">
      <c r="A46" s="201"/>
      <c r="AH46" s="39"/>
      <c r="AI46" s="39"/>
      <c r="AJ46" s="39"/>
      <c r="AK46" s="39"/>
      <c r="AL46" s="39"/>
      <c r="AM46" s="64"/>
    </row>
    <row r="47" spans="1:39" ht="21" customHeight="1">
      <c r="A47" s="201" t="s">
        <v>41</v>
      </c>
      <c r="AH47" s="39"/>
      <c r="AI47" s="39"/>
      <c r="AJ47" s="39"/>
      <c r="AK47" s="39"/>
      <c r="AL47" s="39"/>
      <c r="AM47" s="64"/>
    </row>
    <row r="48" spans="1:39" ht="21" customHeight="1">
      <c r="A48" s="201"/>
      <c r="AH48" s="39"/>
      <c r="AI48" s="39"/>
      <c r="AJ48" s="39"/>
      <c r="AK48" s="39"/>
      <c r="AL48" s="39"/>
      <c r="AM48" s="64"/>
    </row>
    <row r="49" spans="1:39" ht="21" customHeight="1">
      <c r="A49" s="201" t="s">
        <v>42</v>
      </c>
      <c r="AH49" s="39"/>
      <c r="AI49" s="39"/>
      <c r="AJ49" s="39"/>
      <c r="AK49" s="39"/>
      <c r="AL49" s="39"/>
      <c r="AM49" s="64"/>
    </row>
    <row r="50" spans="1:39" ht="21" customHeight="1">
      <c r="A50" s="201"/>
      <c r="AH50" s="39"/>
      <c r="AI50" s="39"/>
      <c r="AJ50" s="39"/>
      <c r="AK50" s="39"/>
      <c r="AL50" s="39"/>
      <c r="AM50" s="64"/>
    </row>
    <row r="51" spans="1:39" ht="21" customHeight="1">
      <c r="A51" s="201" t="s">
        <v>43</v>
      </c>
      <c r="AH51" s="39"/>
      <c r="AI51" s="39"/>
      <c r="AJ51" s="39"/>
      <c r="AK51" s="39"/>
      <c r="AL51" s="39"/>
      <c r="AM51" s="64"/>
    </row>
    <row r="52" spans="1:39" ht="21" customHeight="1">
      <c r="A52" s="201"/>
      <c r="AH52" s="39"/>
      <c r="AI52" s="39"/>
      <c r="AJ52" s="39"/>
      <c r="AK52" s="39"/>
      <c r="AL52" s="39"/>
      <c r="AM52" s="64"/>
    </row>
    <row r="53" spans="1:39" ht="21" customHeight="1">
      <c r="A53" s="201" t="s">
        <v>44</v>
      </c>
      <c r="AH53" s="39"/>
      <c r="AI53" s="39"/>
      <c r="AJ53" s="39"/>
      <c r="AK53" s="39"/>
      <c r="AL53" s="39"/>
      <c r="AM53" s="64"/>
    </row>
    <row r="54" spans="1:39" ht="21" customHeight="1">
      <c r="A54" s="201"/>
      <c r="B54" s="10" t="s">
        <v>107</v>
      </c>
      <c r="C54" s="279" t="s">
        <v>3</v>
      </c>
      <c r="D54" s="267"/>
      <c r="E54" s="279" t="s">
        <v>3</v>
      </c>
      <c r="F54" s="267"/>
      <c r="G54" s="279" t="s">
        <v>3</v>
      </c>
      <c r="H54" s="267"/>
      <c r="I54" s="279" t="s">
        <v>3</v>
      </c>
      <c r="J54" s="267"/>
      <c r="K54" s="100" t="s">
        <v>14</v>
      </c>
      <c r="L54" s="278" t="s">
        <v>129</v>
      </c>
      <c r="M54" s="278"/>
      <c r="N54" s="100" t="s">
        <v>14</v>
      </c>
      <c r="O54" s="279" t="s">
        <v>3</v>
      </c>
      <c r="P54" s="267"/>
      <c r="Q54" s="279" t="s">
        <v>3</v>
      </c>
      <c r="R54" s="267"/>
      <c r="S54" s="279" t="s">
        <v>3</v>
      </c>
      <c r="T54" s="267"/>
      <c r="U54" s="279" t="s">
        <v>3</v>
      </c>
      <c r="V54" s="267"/>
      <c r="W54" s="279" t="s">
        <v>3</v>
      </c>
      <c r="X54" s="267"/>
      <c r="Y54" s="279" t="s">
        <v>3</v>
      </c>
      <c r="Z54" s="267"/>
      <c r="AA54" s="279" t="s">
        <v>3</v>
      </c>
      <c r="AB54" s="267"/>
      <c r="AC54" s="279" t="s">
        <v>3</v>
      </c>
      <c r="AD54" s="267"/>
      <c r="AH54" s="39"/>
      <c r="AI54" s="39"/>
      <c r="AJ54" s="39"/>
      <c r="AK54" s="39"/>
      <c r="AL54" s="39"/>
      <c r="AM54" s="64"/>
    </row>
    <row r="55" spans="1:39" ht="21" customHeight="1">
      <c r="A55" s="201" t="s">
        <v>45</v>
      </c>
      <c r="B55" s="277" t="s">
        <v>1</v>
      </c>
      <c r="C55" s="267"/>
      <c r="D55" s="277" t="s">
        <v>1</v>
      </c>
      <c r="E55" s="267"/>
      <c r="F55" s="277" t="s">
        <v>1</v>
      </c>
      <c r="G55" s="267"/>
      <c r="H55" s="277" t="s">
        <v>1</v>
      </c>
      <c r="I55" s="267"/>
      <c r="J55" s="274" t="s">
        <v>16</v>
      </c>
      <c r="K55" s="275"/>
      <c r="L55" s="278" t="s">
        <v>129</v>
      </c>
      <c r="M55" s="278"/>
      <c r="N55" s="274" t="s">
        <v>16</v>
      </c>
      <c r="O55" s="275"/>
      <c r="P55" s="277" t="s">
        <v>1</v>
      </c>
      <c r="Q55" s="267"/>
      <c r="R55" s="277" t="s">
        <v>1</v>
      </c>
      <c r="S55" s="267"/>
      <c r="T55" s="277" t="s">
        <v>1</v>
      </c>
      <c r="U55" s="267"/>
      <c r="V55" s="277" t="s">
        <v>1</v>
      </c>
      <c r="W55" s="267"/>
      <c r="X55" s="277" t="s">
        <v>1</v>
      </c>
      <c r="Y55" s="267"/>
      <c r="Z55" s="277" t="s">
        <v>1</v>
      </c>
      <c r="AA55" s="267"/>
      <c r="AB55" s="277" t="s">
        <v>1</v>
      </c>
      <c r="AC55" s="267"/>
      <c r="AD55" s="277" t="s">
        <v>1</v>
      </c>
      <c r="AE55" s="267"/>
      <c r="AH55" s="39"/>
      <c r="AI55" s="39"/>
      <c r="AJ55" s="39"/>
      <c r="AK55" s="39"/>
      <c r="AL55" s="39"/>
      <c r="AM55" s="64"/>
    </row>
    <row r="56" spans="1:39" ht="21" customHeight="1">
      <c r="A56" s="201"/>
      <c r="B56" s="9" t="s">
        <v>108</v>
      </c>
      <c r="C56" s="277" t="s">
        <v>1</v>
      </c>
      <c r="D56" s="267"/>
      <c r="E56" s="277" t="s">
        <v>1</v>
      </c>
      <c r="F56" s="267"/>
      <c r="G56" s="277" t="s">
        <v>1</v>
      </c>
      <c r="H56" s="267"/>
      <c r="I56" s="277" t="s">
        <v>1</v>
      </c>
      <c r="J56" s="267"/>
      <c r="K56" s="98" t="s">
        <v>16</v>
      </c>
      <c r="L56" s="278" t="s">
        <v>129</v>
      </c>
      <c r="M56" s="278"/>
      <c r="N56" s="98" t="s">
        <v>16</v>
      </c>
      <c r="O56" s="277" t="s">
        <v>1</v>
      </c>
      <c r="P56" s="267"/>
      <c r="Q56" s="277" t="s">
        <v>1</v>
      </c>
      <c r="R56" s="267"/>
      <c r="S56" s="277" t="s">
        <v>1</v>
      </c>
      <c r="T56" s="267"/>
      <c r="U56" s="277" t="s">
        <v>1</v>
      </c>
      <c r="V56" s="267"/>
      <c r="W56" s="277" t="s">
        <v>1</v>
      </c>
      <c r="X56" s="267"/>
      <c r="Y56" s="277" t="s">
        <v>1</v>
      </c>
      <c r="Z56" s="267"/>
      <c r="AA56" s="277" t="s">
        <v>1</v>
      </c>
      <c r="AB56" s="267"/>
      <c r="AC56" s="277" t="s">
        <v>1</v>
      </c>
      <c r="AD56" s="267"/>
      <c r="AE56" s="277" t="s">
        <v>1</v>
      </c>
      <c r="AF56" s="267"/>
      <c r="AH56" s="39"/>
      <c r="AI56" s="39"/>
      <c r="AJ56" s="39"/>
      <c r="AK56" s="39"/>
      <c r="AL56" s="39"/>
      <c r="AM56" s="64"/>
    </row>
    <row r="57" spans="1:39" ht="21" customHeight="1">
      <c r="A57" s="200" t="s">
        <v>46</v>
      </c>
      <c r="B57" s="276" t="s">
        <v>0</v>
      </c>
      <c r="C57" s="267"/>
      <c r="D57" s="276" t="s">
        <v>0</v>
      </c>
      <c r="E57" s="267"/>
      <c r="F57" s="276" t="s">
        <v>0</v>
      </c>
      <c r="G57" s="267"/>
      <c r="H57" s="276" t="s">
        <v>0</v>
      </c>
      <c r="I57" s="267"/>
      <c r="J57" s="274" t="s">
        <v>96</v>
      </c>
      <c r="K57" s="275"/>
      <c r="L57" s="278" t="s">
        <v>129</v>
      </c>
      <c r="M57" s="278"/>
      <c r="N57" s="274" t="s">
        <v>96</v>
      </c>
      <c r="O57" s="275"/>
      <c r="P57" s="276" t="s">
        <v>0</v>
      </c>
      <c r="Q57" s="267"/>
      <c r="R57" s="276" t="s">
        <v>0</v>
      </c>
      <c r="S57" s="267"/>
      <c r="T57" s="276" t="s">
        <v>0</v>
      </c>
      <c r="U57" s="267"/>
      <c r="V57" s="276" t="s">
        <v>0</v>
      </c>
      <c r="W57" s="267"/>
      <c r="X57" s="276" t="s">
        <v>0</v>
      </c>
      <c r="Y57" s="267"/>
      <c r="Z57" s="276" t="s">
        <v>0</v>
      </c>
      <c r="AA57" s="267"/>
      <c r="AB57" s="276" t="s">
        <v>0</v>
      </c>
      <c r="AC57" s="267"/>
      <c r="AD57" s="276" t="s">
        <v>0</v>
      </c>
      <c r="AE57" s="267"/>
      <c r="AF57" s="276" t="s">
        <v>0</v>
      </c>
      <c r="AG57" s="267"/>
      <c r="AH57" s="40"/>
      <c r="AI57" s="40"/>
      <c r="AJ57" s="40"/>
      <c r="AK57" s="40"/>
      <c r="AL57" s="40"/>
      <c r="AM57" s="65"/>
    </row>
    <row r="58" spans="1:39" ht="21" customHeight="1">
      <c r="A58" s="200"/>
      <c r="B58" s="37"/>
      <c r="C58" s="41"/>
      <c r="D58" s="8"/>
      <c r="E58" s="41"/>
      <c r="F58" s="8"/>
      <c r="G58" s="41"/>
      <c r="H58" s="8"/>
      <c r="I58" s="41"/>
      <c r="J58" s="8"/>
      <c r="K58" s="41"/>
      <c r="L58" s="8"/>
      <c r="M58" s="41"/>
      <c r="N58" s="8"/>
      <c r="O58" s="41"/>
      <c r="P58" s="8"/>
      <c r="Q58" s="41"/>
      <c r="R58" s="8"/>
      <c r="S58" s="41"/>
      <c r="T58" s="8"/>
      <c r="U58" s="41"/>
      <c r="V58" s="39"/>
      <c r="W58" s="41"/>
      <c r="X58" s="39"/>
      <c r="Y58" s="41"/>
      <c r="Z58" s="39"/>
      <c r="AA58" s="41"/>
      <c r="AB58" s="39"/>
      <c r="AC58" s="41"/>
      <c r="AD58" s="39"/>
      <c r="AE58" s="41"/>
      <c r="AF58" s="39"/>
      <c r="AG58" s="41"/>
      <c r="AH58" s="39"/>
      <c r="AI58" s="41"/>
      <c r="AJ58" s="39"/>
      <c r="AK58" s="41"/>
      <c r="AL58" s="39"/>
      <c r="AM58" s="41"/>
    </row>
    <row r="59" spans="1:40" ht="21" customHeight="1">
      <c r="A59" s="93">
        <v>0</v>
      </c>
      <c r="B59" s="2" t="s">
        <v>2</v>
      </c>
      <c r="C59" s="69">
        <f>A59+46.5/12</f>
        <v>3.875</v>
      </c>
      <c r="D59" s="69" t="s">
        <v>2</v>
      </c>
      <c r="E59" s="69">
        <f>C59+46.5/12</f>
        <v>7.75</v>
      </c>
      <c r="F59" s="69" t="s">
        <v>2</v>
      </c>
      <c r="G59" s="69">
        <f>E59+46.5/12</f>
        <v>11.625</v>
      </c>
      <c r="H59" s="69" t="s">
        <v>2</v>
      </c>
      <c r="I59" s="69">
        <f>G59+46.5/12</f>
        <v>15.5</v>
      </c>
      <c r="J59" s="69" t="s">
        <v>2</v>
      </c>
      <c r="K59" s="69">
        <f>I59+46.5/12</f>
        <v>19.375</v>
      </c>
      <c r="L59" s="69" t="s">
        <v>2</v>
      </c>
      <c r="M59" s="69">
        <f>K59+46.5/12</f>
        <v>23.25</v>
      </c>
      <c r="N59" s="69" t="s">
        <v>2</v>
      </c>
      <c r="O59" s="69">
        <f>M59+46.5/12</f>
        <v>27.125</v>
      </c>
      <c r="P59" s="69" t="s">
        <v>2</v>
      </c>
      <c r="Q59" s="69">
        <f>O59+46.5/12</f>
        <v>31</v>
      </c>
      <c r="R59" s="69" t="s">
        <v>2</v>
      </c>
      <c r="S59" s="69">
        <f>Q59+46.5/12</f>
        <v>34.875</v>
      </c>
      <c r="T59" s="69" t="s">
        <v>2</v>
      </c>
      <c r="U59" s="69">
        <f>S59+46.5/12</f>
        <v>38.75</v>
      </c>
      <c r="V59" s="69" t="s">
        <v>2</v>
      </c>
      <c r="W59" s="69">
        <f>U59+46.5/12</f>
        <v>42.625</v>
      </c>
      <c r="X59" s="69" t="s">
        <v>2</v>
      </c>
      <c r="Y59" s="69">
        <f>W59+46.5/12</f>
        <v>46.5</v>
      </c>
      <c r="Z59" s="69" t="s">
        <v>2</v>
      </c>
      <c r="AA59" s="69">
        <f>Y59+46.5/12</f>
        <v>50.375</v>
      </c>
      <c r="AB59" s="69" t="s">
        <v>2</v>
      </c>
      <c r="AC59" s="69">
        <f>AA59+46.5/12</f>
        <v>54.25</v>
      </c>
      <c r="AD59" s="69" t="s">
        <v>2</v>
      </c>
      <c r="AE59" s="69">
        <f>AC59+46.5/12</f>
        <v>58.125</v>
      </c>
      <c r="AF59" s="69" t="s">
        <v>2</v>
      </c>
      <c r="AG59" s="69">
        <f>AE59+46.5/12</f>
        <v>62</v>
      </c>
      <c r="AH59" s="69" t="s">
        <v>2</v>
      </c>
      <c r="AI59" s="69">
        <f>AG59+46.5/12</f>
        <v>65.875</v>
      </c>
      <c r="AJ59" s="69" t="s">
        <v>2</v>
      </c>
      <c r="AK59" s="69">
        <f>AI59+46.5/12</f>
        <v>69.75</v>
      </c>
      <c r="AL59" s="69" t="s">
        <v>2</v>
      </c>
      <c r="AM59" s="69">
        <f>AK59+46.5/12</f>
        <v>73.625</v>
      </c>
      <c r="AN59" s="69" t="s">
        <v>2</v>
      </c>
    </row>
    <row r="60" spans="1:39" ht="21" customHeight="1">
      <c r="A60" s="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21" customHeight="1">
      <c r="A61" s="201" t="s">
        <v>39</v>
      </c>
      <c r="B61" s="3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63"/>
    </row>
    <row r="62" spans="1:39" ht="21" customHeight="1">
      <c r="A62" s="201"/>
      <c r="B62" s="58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64"/>
    </row>
    <row r="63" spans="1:39" ht="21" customHeight="1">
      <c r="A63" s="201" t="s">
        <v>40</v>
      </c>
      <c r="B63" s="5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64"/>
    </row>
    <row r="64" spans="1:39" ht="21" customHeight="1">
      <c r="A64" s="201"/>
      <c r="B64" s="5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AM64" s="64"/>
    </row>
    <row r="65" spans="1:39" ht="21" customHeight="1">
      <c r="A65" s="201" t="s">
        <v>41</v>
      </c>
      <c r="B65" s="5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AM65" s="64"/>
    </row>
    <row r="66" spans="1:39" ht="21" customHeight="1">
      <c r="A66" s="201"/>
      <c r="AM66" s="64"/>
    </row>
    <row r="67" spans="1:39" ht="21" customHeight="1">
      <c r="A67" s="201" t="s">
        <v>42</v>
      </c>
      <c r="S67" s="99" t="s">
        <v>106</v>
      </c>
      <c r="T67" s="272" t="s">
        <v>102</v>
      </c>
      <c r="U67" s="273"/>
      <c r="V67" s="272" t="s">
        <v>102</v>
      </c>
      <c r="W67" s="273"/>
      <c r="X67" s="272" t="s">
        <v>102</v>
      </c>
      <c r="Y67" s="273"/>
      <c r="Z67" s="272" t="s">
        <v>102</v>
      </c>
      <c r="AA67" s="273"/>
      <c r="AB67" s="272" t="s">
        <v>102</v>
      </c>
      <c r="AC67" s="273"/>
      <c r="AD67" s="272" t="s">
        <v>102</v>
      </c>
      <c r="AE67" s="273"/>
      <c r="AF67" s="99" t="s">
        <v>106</v>
      </c>
      <c r="AM67" s="64"/>
    </row>
    <row r="68" spans="1:39" ht="21" customHeight="1">
      <c r="A68" s="201"/>
      <c r="C68" s="272" t="s">
        <v>102</v>
      </c>
      <c r="D68" s="273"/>
      <c r="E68" s="272" t="s">
        <v>102</v>
      </c>
      <c r="F68" s="273"/>
      <c r="G68" s="272" t="s">
        <v>102</v>
      </c>
      <c r="H68" s="273"/>
      <c r="I68" s="272" t="s">
        <v>102</v>
      </c>
      <c r="J68" s="273"/>
      <c r="K68" s="272" t="s">
        <v>102</v>
      </c>
      <c r="L68" s="273"/>
      <c r="M68" s="272" t="s">
        <v>102</v>
      </c>
      <c r="N68" s="273"/>
      <c r="O68" s="272" t="s">
        <v>102</v>
      </c>
      <c r="P68" s="273"/>
      <c r="Q68" s="272" t="s">
        <v>102</v>
      </c>
      <c r="R68" s="273"/>
      <c r="S68" s="270" t="s">
        <v>110</v>
      </c>
      <c r="T68" s="271"/>
      <c r="U68" s="270" t="s">
        <v>110</v>
      </c>
      <c r="V68" s="271"/>
      <c r="W68" s="270" t="s">
        <v>110</v>
      </c>
      <c r="X68" s="271"/>
      <c r="Y68" s="270" t="s">
        <v>110</v>
      </c>
      <c r="Z68" s="271"/>
      <c r="AA68" s="270" t="s">
        <v>110</v>
      </c>
      <c r="AB68" s="271"/>
      <c r="AC68" s="270" t="s">
        <v>110</v>
      </c>
      <c r="AD68" s="271"/>
      <c r="AE68" s="270" t="s">
        <v>110</v>
      </c>
      <c r="AF68" s="271"/>
      <c r="AM68" s="64"/>
    </row>
    <row r="69" spans="1:39" ht="21" customHeight="1">
      <c r="A69" s="201" t="s">
        <v>43</v>
      </c>
      <c r="B69" s="270" t="s">
        <v>110</v>
      </c>
      <c r="C69" s="271"/>
      <c r="D69" s="270" t="s">
        <v>110</v>
      </c>
      <c r="E69" s="271"/>
      <c r="F69" s="270" t="s">
        <v>110</v>
      </c>
      <c r="G69" s="271"/>
      <c r="H69" s="270" t="s">
        <v>110</v>
      </c>
      <c r="I69" s="271"/>
      <c r="J69" s="270" t="s">
        <v>110</v>
      </c>
      <c r="K69" s="271"/>
      <c r="L69" s="270" t="s">
        <v>110</v>
      </c>
      <c r="M69" s="271"/>
      <c r="N69" s="270" t="s">
        <v>110</v>
      </c>
      <c r="O69" s="271"/>
      <c r="P69" s="270" t="s">
        <v>110</v>
      </c>
      <c r="Q69" s="271"/>
      <c r="R69" s="270" t="s">
        <v>110</v>
      </c>
      <c r="S69" s="271"/>
      <c r="T69" s="270" t="s">
        <v>110</v>
      </c>
      <c r="U69" s="271"/>
      <c r="V69" s="270" t="s">
        <v>110</v>
      </c>
      <c r="W69" s="271"/>
      <c r="X69" s="270" t="s">
        <v>110</v>
      </c>
      <c r="Y69" s="271"/>
      <c r="Z69" s="270" t="s">
        <v>110</v>
      </c>
      <c r="AA69" s="271"/>
      <c r="AB69" s="270" t="s">
        <v>110</v>
      </c>
      <c r="AC69" s="271"/>
      <c r="AD69" s="270" t="s">
        <v>110</v>
      </c>
      <c r="AE69" s="271"/>
      <c r="AF69" s="84" t="s">
        <v>104</v>
      </c>
      <c r="AM69" s="64"/>
    </row>
    <row r="70" spans="1:39" ht="21" customHeight="1">
      <c r="A70" s="201"/>
      <c r="C70" s="270" t="s">
        <v>110</v>
      </c>
      <c r="D70" s="271"/>
      <c r="E70" s="270" t="s">
        <v>110</v>
      </c>
      <c r="F70" s="271"/>
      <c r="G70" s="270" t="s">
        <v>110</v>
      </c>
      <c r="H70" s="271"/>
      <c r="I70" s="270" t="s">
        <v>110</v>
      </c>
      <c r="J70" s="271"/>
      <c r="K70" s="270" t="s">
        <v>110</v>
      </c>
      <c r="L70" s="271"/>
      <c r="M70" s="270" t="s">
        <v>110</v>
      </c>
      <c r="N70" s="271"/>
      <c r="O70" s="270" t="s">
        <v>110</v>
      </c>
      <c r="P70" s="271"/>
      <c r="Q70" s="270" t="s">
        <v>110</v>
      </c>
      <c r="R70" s="271"/>
      <c r="S70" s="270" t="s">
        <v>110</v>
      </c>
      <c r="T70" s="271"/>
      <c r="U70" s="270" t="s">
        <v>110</v>
      </c>
      <c r="V70" s="271"/>
      <c r="W70" s="270" t="s">
        <v>110</v>
      </c>
      <c r="X70" s="271"/>
      <c r="Y70" s="270" t="s">
        <v>110</v>
      </c>
      <c r="Z70" s="271"/>
      <c r="AA70" s="270" t="s">
        <v>110</v>
      </c>
      <c r="AB70" s="271"/>
      <c r="AC70" s="270" t="s">
        <v>110</v>
      </c>
      <c r="AD70" s="271"/>
      <c r="AE70" s="270" t="s">
        <v>110</v>
      </c>
      <c r="AF70" s="271"/>
      <c r="AM70" s="64"/>
    </row>
    <row r="71" spans="1:39" ht="21" customHeight="1">
      <c r="A71" s="201" t="s">
        <v>44</v>
      </c>
      <c r="B71" s="270" t="s">
        <v>110</v>
      </c>
      <c r="C71" s="271"/>
      <c r="D71" s="270" t="s">
        <v>110</v>
      </c>
      <c r="E71" s="271"/>
      <c r="F71" s="270" t="s">
        <v>110</v>
      </c>
      <c r="G71" s="271"/>
      <c r="H71" s="270" t="s">
        <v>110</v>
      </c>
      <c r="I71" s="271"/>
      <c r="J71" s="270" t="s">
        <v>110</v>
      </c>
      <c r="K71" s="271"/>
      <c r="L71" s="270" t="s">
        <v>110</v>
      </c>
      <c r="M71" s="271"/>
      <c r="N71" s="270" t="s">
        <v>110</v>
      </c>
      <c r="O71" s="271"/>
      <c r="P71" s="270" t="s">
        <v>110</v>
      </c>
      <c r="Q71" s="271"/>
      <c r="R71" s="270" t="s">
        <v>110</v>
      </c>
      <c r="S71" s="271"/>
      <c r="T71" s="270" t="s">
        <v>110</v>
      </c>
      <c r="U71" s="271"/>
      <c r="V71" s="270" t="s">
        <v>110</v>
      </c>
      <c r="W71" s="271"/>
      <c r="X71" s="270" t="s">
        <v>110</v>
      </c>
      <c r="Y71" s="271"/>
      <c r="Z71" s="270" t="s">
        <v>110</v>
      </c>
      <c r="AA71" s="271"/>
      <c r="AB71" s="270" t="s">
        <v>110</v>
      </c>
      <c r="AC71" s="271"/>
      <c r="AD71" s="270" t="s">
        <v>110</v>
      </c>
      <c r="AE71" s="271"/>
      <c r="AF71" s="84" t="s">
        <v>104</v>
      </c>
      <c r="AM71" s="64"/>
    </row>
    <row r="72" spans="1:39" ht="21" customHeight="1">
      <c r="A72" s="201"/>
      <c r="C72" s="270" t="s">
        <v>110</v>
      </c>
      <c r="D72" s="271"/>
      <c r="E72" s="270" t="s">
        <v>110</v>
      </c>
      <c r="F72" s="271"/>
      <c r="G72" s="270" t="s">
        <v>110</v>
      </c>
      <c r="H72" s="271"/>
      <c r="I72" s="270" t="s">
        <v>110</v>
      </c>
      <c r="J72" s="271"/>
      <c r="K72" s="270" t="s">
        <v>110</v>
      </c>
      <c r="L72" s="271"/>
      <c r="M72" s="270" t="s">
        <v>110</v>
      </c>
      <c r="N72" s="271"/>
      <c r="O72" s="270" t="s">
        <v>110</v>
      </c>
      <c r="P72" s="271"/>
      <c r="Q72" s="270" t="s">
        <v>110</v>
      </c>
      <c r="R72" s="271"/>
      <c r="S72" s="270" t="s">
        <v>110</v>
      </c>
      <c r="T72" s="271"/>
      <c r="U72" s="270" t="s">
        <v>110</v>
      </c>
      <c r="V72" s="271"/>
      <c r="W72" s="270" t="s">
        <v>110</v>
      </c>
      <c r="X72" s="271"/>
      <c r="Y72" s="270" t="s">
        <v>110</v>
      </c>
      <c r="Z72" s="271"/>
      <c r="AA72" s="270" t="s">
        <v>110</v>
      </c>
      <c r="AB72" s="271"/>
      <c r="AC72" s="270" t="s">
        <v>110</v>
      </c>
      <c r="AD72" s="271"/>
      <c r="AE72" s="270" t="s">
        <v>110</v>
      </c>
      <c r="AF72" s="271"/>
      <c r="AM72" s="64"/>
    </row>
    <row r="73" spans="1:39" ht="21" customHeight="1">
      <c r="A73" s="201" t="s">
        <v>45</v>
      </c>
      <c r="B73" s="270" t="s">
        <v>110</v>
      </c>
      <c r="C73" s="271"/>
      <c r="D73" s="270" t="s">
        <v>110</v>
      </c>
      <c r="E73" s="271"/>
      <c r="F73" s="270" t="s">
        <v>110</v>
      </c>
      <c r="G73" s="271"/>
      <c r="H73" s="270" t="s">
        <v>110</v>
      </c>
      <c r="I73" s="271"/>
      <c r="J73" s="270" t="s">
        <v>110</v>
      </c>
      <c r="K73" s="271"/>
      <c r="L73" s="270" t="s">
        <v>110</v>
      </c>
      <c r="M73" s="271"/>
      <c r="N73" s="270" t="s">
        <v>110</v>
      </c>
      <c r="O73" s="271"/>
      <c r="P73" s="270" t="s">
        <v>110</v>
      </c>
      <c r="Q73" s="271"/>
      <c r="R73" s="270" t="s">
        <v>110</v>
      </c>
      <c r="S73" s="271"/>
      <c r="T73" s="270" t="s">
        <v>110</v>
      </c>
      <c r="U73" s="271"/>
      <c r="V73" s="270" t="s">
        <v>110</v>
      </c>
      <c r="W73" s="271"/>
      <c r="X73" s="270" t="s">
        <v>110</v>
      </c>
      <c r="Y73" s="271"/>
      <c r="Z73" s="270" t="s">
        <v>110</v>
      </c>
      <c r="AA73" s="271"/>
      <c r="AB73" s="270" t="s">
        <v>110</v>
      </c>
      <c r="AC73" s="271"/>
      <c r="AD73" s="270" t="s">
        <v>110</v>
      </c>
      <c r="AE73" s="271"/>
      <c r="AF73" s="84" t="s">
        <v>104</v>
      </c>
      <c r="AM73" s="64"/>
    </row>
    <row r="74" spans="1:39" ht="21" customHeight="1">
      <c r="A74" s="201"/>
      <c r="C74" s="270" t="s">
        <v>110</v>
      </c>
      <c r="D74" s="271"/>
      <c r="E74" s="270" t="s">
        <v>110</v>
      </c>
      <c r="F74" s="271"/>
      <c r="G74" s="270" t="s">
        <v>110</v>
      </c>
      <c r="H74" s="271"/>
      <c r="I74" s="270" t="s">
        <v>110</v>
      </c>
      <c r="J74" s="271"/>
      <c r="K74" s="270" t="s">
        <v>110</v>
      </c>
      <c r="L74" s="271"/>
      <c r="M74" s="270" t="s">
        <v>110</v>
      </c>
      <c r="N74" s="271"/>
      <c r="O74" s="270" t="s">
        <v>110</v>
      </c>
      <c r="P74" s="271"/>
      <c r="Q74" s="270" t="s">
        <v>110</v>
      </c>
      <c r="R74" s="271"/>
      <c r="S74" s="268" t="s">
        <v>103</v>
      </c>
      <c r="T74" s="269"/>
      <c r="U74" s="268" t="s">
        <v>103</v>
      </c>
      <c r="V74" s="269"/>
      <c r="W74" s="268" t="s">
        <v>103</v>
      </c>
      <c r="X74" s="269"/>
      <c r="Y74" s="268" t="s">
        <v>103</v>
      </c>
      <c r="Z74" s="269"/>
      <c r="AA74" s="268" t="s">
        <v>103</v>
      </c>
      <c r="AB74" s="269"/>
      <c r="AC74" s="268" t="s">
        <v>103</v>
      </c>
      <c r="AD74" s="269"/>
      <c r="AE74" s="268" t="s">
        <v>103</v>
      </c>
      <c r="AF74" s="269"/>
      <c r="AM74" s="64"/>
    </row>
    <row r="75" spans="1:39" ht="21" customHeight="1">
      <c r="A75" s="31" t="s">
        <v>46</v>
      </c>
      <c r="B75" s="268" t="s">
        <v>103</v>
      </c>
      <c r="C75" s="269"/>
      <c r="D75" s="268" t="s">
        <v>103</v>
      </c>
      <c r="E75" s="269"/>
      <c r="F75" s="268" t="s">
        <v>103</v>
      </c>
      <c r="G75" s="269"/>
      <c r="H75" s="268" t="s">
        <v>103</v>
      </c>
      <c r="I75" s="269"/>
      <c r="J75" s="268" t="s">
        <v>103</v>
      </c>
      <c r="K75" s="269"/>
      <c r="L75" s="268" t="s">
        <v>103</v>
      </c>
      <c r="M75" s="269"/>
      <c r="N75" s="268" t="s">
        <v>103</v>
      </c>
      <c r="O75" s="269"/>
      <c r="P75" s="268" t="s">
        <v>103</v>
      </c>
      <c r="Q75" s="269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65"/>
    </row>
    <row r="76" spans="1:39" ht="21" customHeight="1">
      <c r="A76" s="31"/>
      <c r="B76" s="37"/>
      <c r="C76" s="41"/>
      <c r="D76" s="8"/>
      <c r="E76" s="41"/>
      <c r="F76" s="8"/>
      <c r="G76" s="41"/>
      <c r="H76" s="8"/>
      <c r="I76" s="41"/>
      <c r="J76" s="8"/>
      <c r="K76" s="41"/>
      <c r="L76" s="8"/>
      <c r="M76" s="41"/>
      <c r="N76" s="8"/>
      <c r="O76" s="41"/>
      <c r="P76" s="8"/>
      <c r="Q76" s="41"/>
      <c r="R76" s="8"/>
      <c r="S76" s="41"/>
      <c r="T76" s="8"/>
      <c r="U76" s="41"/>
      <c r="V76" s="39"/>
      <c r="W76" s="41"/>
      <c r="X76" s="39"/>
      <c r="Y76" s="41"/>
      <c r="Z76" s="39"/>
      <c r="AA76" s="41"/>
      <c r="AB76" s="39"/>
      <c r="AC76" s="41"/>
      <c r="AD76" s="39"/>
      <c r="AE76" s="41"/>
      <c r="AF76" s="39"/>
      <c r="AG76" s="41"/>
      <c r="AH76" s="39"/>
      <c r="AI76" s="41"/>
      <c r="AJ76" s="39"/>
      <c r="AK76" s="41"/>
      <c r="AL76" s="39"/>
      <c r="AM76" s="41"/>
    </row>
    <row r="77" spans="1:40" ht="21" customHeight="1">
      <c r="A77" s="136">
        <v>0</v>
      </c>
      <c r="B77" s="137" t="s">
        <v>2</v>
      </c>
      <c r="C77" s="69">
        <f>A77+46.5/12</f>
        <v>3.875</v>
      </c>
      <c r="D77" s="69" t="s">
        <v>2</v>
      </c>
      <c r="E77" s="69">
        <f>C77+46.5/12</f>
        <v>7.75</v>
      </c>
      <c r="F77" s="69" t="s">
        <v>2</v>
      </c>
      <c r="G77" s="69">
        <f>E77+46.5/12</f>
        <v>11.625</v>
      </c>
      <c r="H77" s="69" t="s">
        <v>2</v>
      </c>
      <c r="I77" s="69">
        <f>G77+46.5/12</f>
        <v>15.5</v>
      </c>
      <c r="J77" s="69" t="s">
        <v>2</v>
      </c>
      <c r="K77" s="69">
        <f>I77+46.5/12</f>
        <v>19.375</v>
      </c>
      <c r="L77" s="69" t="s">
        <v>2</v>
      </c>
      <c r="M77" s="69">
        <f>K77+46.5/12</f>
        <v>23.25</v>
      </c>
      <c r="N77" s="69" t="s">
        <v>2</v>
      </c>
      <c r="O77" s="69">
        <f>M77+46.5/12</f>
        <v>27.125</v>
      </c>
      <c r="P77" s="69" t="s">
        <v>2</v>
      </c>
      <c r="Q77" s="69">
        <f>O77+46.5/12</f>
        <v>31</v>
      </c>
      <c r="R77" s="69" t="s">
        <v>2</v>
      </c>
      <c r="S77" s="69">
        <f>Q77+46.5/12</f>
        <v>34.875</v>
      </c>
      <c r="T77" s="69" t="s">
        <v>2</v>
      </c>
      <c r="U77" s="69">
        <f>S77+46.5/12</f>
        <v>38.75</v>
      </c>
      <c r="V77" s="69" t="s">
        <v>2</v>
      </c>
      <c r="W77" s="69">
        <f>U77+46.5/12</f>
        <v>42.625</v>
      </c>
      <c r="X77" s="69" t="s">
        <v>2</v>
      </c>
      <c r="Y77" s="69">
        <f>W77+46.5/12</f>
        <v>46.5</v>
      </c>
      <c r="Z77" s="69" t="s">
        <v>2</v>
      </c>
      <c r="AA77" s="69">
        <f>Y77+46.5/12</f>
        <v>50.375</v>
      </c>
      <c r="AB77" s="69" t="s">
        <v>2</v>
      </c>
      <c r="AC77" s="69">
        <f>AA77+46.5/12</f>
        <v>54.25</v>
      </c>
      <c r="AD77" s="69" t="s">
        <v>2</v>
      </c>
      <c r="AE77" s="69">
        <f>AC77+46.5/12</f>
        <v>58.125</v>
      </c>
      <c r="AF77" s="69" t="s">
        <v>2</v>
      </c>
      <c r="AG77" s="69">
        <f>AE77+46.5/12</f>
        <v>62</v>
      </c>
      <c r="AH77" s="69" t="s">
        <v>2</v>
      </c>
      <c r="AI77" s="69">
        <f>AG77+46.5/12</f>
        <v>65.875</v>
      </c>
      <c r="AJ77" s="69" t="s">
        <v>2</v>
      </c>
      <c r="AK77" s="69">
        <f>AI77+46.5/12</f>
        <v>69.75</v>
      </c>
      <c r="AL77" s="69" t="s">
        <v>2</v>
      </c>
      <c r="AM77" s="69">
        <f>AK77+46.5/12</f>
        <v>73.625</v>
      </c>
      <c r="AN77" s="69" t="s">
        <v>2</v>
      </c>
    </row>
    <row r="78" ht="21" customHeight="1">
      <c r="A78" s="1"/>
    </row>
    <row r="79" spans="1:31" ht="21" customHeight="1">
      <c r="A79" s="95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3"/>
      <c r="AE79" s="43"/>
    </row>
    <row r="80" spans="1:39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O80" s="1"/>
      <c r="P80" s="1"/>
      <c r="Q80" s="1"/>
      <c r="X80" s="1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</row>
    <row r="81" spans="1:39" ht="21" customHeight="1">
      <c r="A81" s="201" t="s">
        <v>39</v>
      </c>
      <c r="B81" s="3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63"/>
    </row>
    <row r="82" spans="1:39" ht="21" customHeight="1">
      <c r="A82" s="201"/>
      <c r="B82" s="5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64"/>
    </row>
    <row r="83" spans="1:39" ht="21" customHeight="1">
      <c r="A83" s="201" t="s">
        <v>40</v>
      </c>
      <c r="B83" s="5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64"/>
    </row>
    <row r="84" spans="1:39" ht="21" customHeight="1">
      <c r="A84" s="201"/>
      <c r="B84" s="5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64"/>
    </row>
    <row r="85" spans="1:39" ht="21" customHeight="1">
      <c r="A85" s="201" t="s">
        <v>41</v>
      </c>
      <c r="B85" s="5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64"/>
    </row>
    <row r="86" spans="1:39" ht="21" customHeight="1">
      <c r="A86" s="201"/>
      <c r="B86" s="5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64"/>
    </row>
    <row r="87" spans="1:39" ht="21" customHeight="1">
      <c r="A87" s="201" t="s">
        <v>42</v>
      </c>
      <c r="B87" s="5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64"/>
    </row>
    <row r="88" spans="1:39" ht="21" customHeight="1">
      <c r="A88" s="201"/>
      <c r="B88" s="5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64"/>
    </row>
    <row r="89" spans="1:39" ht="21" customHeight="1">
      <c r="A89" s="201" t="s">
        <v>43</v>
      </c>
      <c r="B89" s="5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64"/>
    </row>
    <row r="90" spans="1:39" ht="21" customHeight="1">
      <c r="A90" s="201"/>
      <c r="B90" s="5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64"/>
    </row>
    <row r="91" spans="1:39" ht="21" customHeight="1">
      <c r="A91" s="201" t="s">
        <v>44</v>
      </c>
      <c r="B91" s="5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64"/>
    </row>
    <row r="92" spans="1:39" ht="21" customHeight="1">
      <c r="A92" s="201"/>
      <c r="B92" s="5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64"/>
    </row>
    <row r="93" spans="1:39" ht="21" customHeight="1">
      <c r="A93" s="201" t="s">
        <v>45</v>
      </c>
      <c r="B93" s="5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64"/>
    </row>
    <row r="94" spans="1:39" ht="21" customHeight="1">
      <c r="A94" s="201"/>
      <c r="B94" s="5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64"/>
    </row>
    <row r="95" spans="1:39" ht="21" customHeight="1">
      <c r="A95" s="200" t="s">
        <v>46</v>
      </c>
      <c r="B95" s="62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65"/>
    </row>
    <row r="96" spans="1:39" ht="21" customHeight="1">
      <c r="A96" s="200"/>
      <c r="B96" s="37"/>
      <c r="C96" s="41"/>
      <c r="D96" s="8"/>
      <c r="E96" s="41"/>
      <c r="F96" s="8"/>
      <c r="G96" s="41"/>
      <c r="H96" s="8"/>
      <c r="I96" s="41"/>
      <c r="J96" s="8"/>
      <c r="K96" s="41"/>
      <c r="L96" s="8"/>
      <c r="M96" s="41"/>
      <c r="N96" s="8"/>
      <c r="O96" s="41"/>
      <c r="P96" s="8"/>
      <c r="Q96" s="41"/>
      <c r="R96" s="8"/>
      <c r="S96" s="41"/>
      <c r="T96" s="8"/>
      <c r="U96" s="41"/>
      <c r="V96" s="39"/>
      <c r="W96" s="41"/>
      <c r="X96" s="39"/>
      <c r="Y96" s="41"/>
      <c r="Z96" s="39"/>
      <c r="AA96" s="41"/>
      <c r="AB96" s="39"/>
      <c r="AC96" s="41"/>
      <c r="AD96" s="39"/>
      <c r="AE96" s="41"/>
      <c r="AF96" s="39"/>
      <c r="AG96" s="41"/>
      <c r="AH96" s="39"/>
      <c r="AI96" s="41"/>
      <c r="AJ96" s="39"/>
      <c r="AK96" s="41"/>
      <c r="AL96" s="39"/>
      <c r="AM96" s="41"/>
    </row>
    <row r="97" spans="1:41" ht="21" customHeight="1">
      <c r="A97" s="93">
        <f>AM77</f>
        <v>73.625</v>
      </c>
      <c r="B97" s="69" t="s">
        <v>2</v>
      </c>
      <c r="C97" s="69">
        <f>A97+46.5/12</f>
        <v>77.5</v>
      </c>
      <c r="D97" s="69" t="s">
        <v>2</v>
      </c>
      <c r="E97" s="69">
        <f>C97+46.5/12</f>
        <v>81.375</v>
      </c>
      <c r="F97" s="69" t="s">
        <v>2</v>
      </c>
      <c r="G97" s="69">
        <f>E97+46.5/12</f>
        <v>85.25</v>
      </c>
      <c r="H97" s="69" t="s">
        <v>2</v>
      </c>
      <c r="I97" s="69">
        <f>G97+46.5/12</f>
        <v>89.125</v>
      </c>
      <c r="J97" s="69" t="s">
        <v>2</v>
      </c>
      <c r="K97" s="69">
        <f>I97+46.5/12</f>
        <v>93</v>
      </c>
      <c r="L97" s="69" t="s">
        <v>2</v>
      </c>
      <c r="M97" s="69">
        <f>K97+46.5/12</f>
        <v>96.875</v>
      </c>
      <c r="N97" s="69" t="s">
        <v>2</v>
      </c>
      <c r="O97" s="69">
        <f>M97+46.5/12</f>
        <v>100.75</v>
      </c>
      <c r="P97" s="69" t="s">
        <v>2</v>
      </c>
      <c r="Q97" s="69">
        <f>O97+46.5/12</f>
        <v>104.625</v>
      </c>
      <c r="R97" s="69" t="s">
        <v>2</v>
      </c>
      <c r="S97" s="69">
        <f>Q97+46.5/12</f>
        <v>108.5</v>
      </c>
      <c r="T97" s="69" t="s">
        <v>2</v>
      </c>
      <c r="U97" s="69">
        <f>S97+46.5/12</f>
        <v>112.375</v>
      </c>
      <c r="V97" s="69" t="s">
        <v>2</v>
      </c>
      <c r="W97" s="69">
        <f>U97+46.5/12</f>
        <v>116.25</v>
      </c>
      <c r="X97" s="69" t="s">
        <v>2</v>
      </c>
      <c r="Y97" s="69">
        <f>W97+46.5/12</f>
        <v>120.125</v>
      </c>
      <c r="Z97" s="69" t="s">
        <v>2</v>
      </c>
      <c r="AA97" s="69">
        <f>Y97+46.5/12</f>
        <v>124</v>
      </c>
      <c r="AB97" s="69" t="s">
        <v>2</v>
      </c>
      <c r="AC97" s="69">
        <f>AA97+46.5/12</f>
        <v>127.875</v>
      </c>
      <c r="AD97" s="69" t="s">
        <v>2</v>
      </c>
      <c r="AE97" s="69">
        <f>AC97+46.5/12</f>
        <v>131.75</v>
      </c>
      <c r="AF97" s="69" t="s">
        <v>2</v>
      </c>
      <c r="AG97" s="69">
        <f>AE97+46.5/12</f>
        <v>135.625</v>
      </c>
      <c r="AH97" s="69" t="s">
        <v>2</v>
      </c>
      <c r="AI97" s="69">
        <f>AG97+46.5/12</f>
        <v>139.5</v>
      </c>
      <c r="AJ97" s="69" t="s">
        <v>2</v>
      </c>
      <c r="AK97" s="69">
        <f>AI97+46.5/12</f>
        <v>143.375</v>
      </c>
      <c r="AL97" s="69" t="s">
        <v>2</v>
      </c>
      <c r="AM97" s="69">
        <f>AK97+46.5/12</f>
        <v>147.25</v>
      </c>
      <c r="AN97" s="69" t="s">
        <v>2</v>
      </c>
      <c r="AO97" s="67"/>
    </row>
    <row r="98" spans="1:39" ht="21" customHeight="1">
      <c r="A98" s="1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ht="21" customHeight="1">
      <c r="A99" s="201" t="s">
        <v>39</v>
      </c>
      <c r="B99" s="3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63"/>
    </row>
    <row r="100" spans="1:39" ht="21" customHeight="1">
      <c r="A100" s="201"/>
      <c r="B100" s="5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64"/>
    </row>
    <row r="101" spans="1:39" ht="21" customHeight="1">
      <c r="A101" s="201" t="s">
        <v>40</v>
      </c>
      <c r="B101" s="5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64"/>
    </row>
    <row r="102" spans="1:39" ht="21" customHeight="1">
      <c r="A102" s="201"/>
      <c r="B102" s="5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64"/>
    </row>
    <row r="103" spans="1:39" ht="21" customHeight="1">
      <c r="A103" s="201" t="s">
        <v>41</v>
      </c>
      <c r="B103" s="5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64"/>
    </row>
    <row r="104" spans="1:39" ht="21" customHeight="1">
      <c r="A104" s="201"/>
      <c r="B104" s="5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64"/>
    </row>
    <row r="105" spans="1:39" ht="21" customHeight="1">
      <c r="A105" s="201" t="s">
        <v>42</v>
      </c>
      <c r="B105" s="5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64"/>
    </row>
    <row r="106" spans="1:39" ht="21" customHeight="1">
      <c r="A106" s="201"/>
      <c r="B106" s="5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64"/>
    </row>
    <row r="107" spans="1:39" ht="21" customHeight="1">
      <c r="A107" s="201" t="s">
        <v>43</v>
      </c>
      <c r="B107" s="5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64"/>
    </row>
    <row r="108" spans="1:39" ht="21" customHeight="1">
      <c r="A108" s="201"/>
      <c r="B108" s="5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64"/>
    </row>
    <row r="109" spans="1:39" ht="21" customHeight="1">
      <c r="A109" s="201" t="s">
        <v>44</v>
      </c>
      <c r="B109" s="5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64"/>
    </row>
    <row r="110" spans="1:39" ht="21" customHeight="1">
      <c r="A110" s="201"/>
      <c r="B110" s="5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64"/>
    </row>
    <row r="111" spans="1:39" ht="21" customHeight="1">
      <c r="A111" s="201" t="s">
        <v>45</v>
      </c>
      <c r="B111" s="5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64"/>
    </row>
    <row r="112" spans="1:39" ht="21" customHeight="1">
      <c r="A112" s="201"/>
      <c r="B112" s="5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64"/>
    </row>
    <row r="113" spans="1:39" ht="21" customHeight="1">
      <c r="A113" s="31" t="s">
        <v>46</v>
      </c>
      <c r="B113" s="62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65"/>
    </row>
    <row r="114" spans="1:39" ht="21" customHeight="1">
      <c r="A114" s="31"/>
      <c r="B114" s="37"/>
      <c r="C114" s="41"/>
      <c r="D114" s="8"/>
      <c r="E114" s="41"/>
      <c r="F114" s="8"/>
      <c r="G114" s="41"/>
      <c r="H114" s="8"/>
      <c r="I114" s="41"/>
      <c r="J114" s="8"/>
      <c r="K114" s="41"/>
      <c r="L114" s="8"/>
      <c r="M114" s="41"/>
      <c r="N114" s="8"/>
      <c r="O114" s="41"/>
      <c r="P114" s="8"/>
      <c r="Q114" s="41"/>
      <c r="R114" s="8"/>
      <c r="S114" s="41"/>
      <c r="T114" s="8"/>
      <c r="U114" s="41"/>
      <c r="V114" s="39"/>
      <c r="W114" s="41"/>
      <c r="X114" s="39"/>
      <c r="Y114" s="41"/>
      <c r="Z114" s="39"/>
      <c r="AA114" s="41"/>
      <c r="AB114" s="39"/>
      <c r="AC114" s="41"/>
      <c r="AD114" s="39"/>
      <c r="AE114" s="41"/>
      <c r="AF114" s="39"/>
      <c r="AG114" s="41"/>
      <c r="AH114" s="39"/>
      <c r="AI114" s="41"/>
      <c r="AJ114" s="39"/>
      <c r="AK114" s="41"/>
      <c r="AL114" s="39"/>
      <c r="AM114" s="41"/>
    </row>
    <row r="115" spans="1:40" ht="21" customHeight="1">
      <c r="A115" s="93">
        <f>AM97</f>
        <v>147.25</v>
      </c>
      <c r="B115" s="69" t="s">
        <v>2</v>
      </c>
      <c r="C115" s="69">
        <f>A115+46.5/12</f>
        <v>151.125</v>
      </c>
      <c r="D115" s="69" t="s">
        <v>2</v>
      </c>
      <c r="E115" s="69">
        <f>C115+46.5/12</f>
        <v>155</v>
      </c>
      <c r="F115" s="69" t="s">
        <v>2</v>
      </c>
      <c r="G115" s="69">
        <f>E115+46.5/12</f>
        <v>158.875</v>
      </c>
      <c r="H115" s="69" t="s">
        <v>2</v>
      </c>
      <c r="I115" s="69">
        <f>G115+46.5/12</f>
        <v>162.75</v>
      </c>
      <c r="J115" s="69" t="s">
        <v>2</v>
      </c>
      <c r="K115" s="69">
        <f>I115+46.5/12</f>
        <v>166.625</v>
      </c>
      <c r="L115" s="69" t="s">
        <v>2</v>
      </c>
      <c r="M115" s="69">
        <f>K115+46.5/12</f>
        <v>170.5</v>
      </c>
      <c r="N115" s="69" t="s">
        <v>2</v>
      </c>
      <c r="O115" s="69">
        <f>M115+46.5/12</f>
        <v>174.375</v>
      </c>
      <c r="P115" s="69" t="s">
        <v>2</v>
      </c>
      <c r="Q115" s="69">
        <f>O115+46.5/12</f>
        <v>178.25</v>
      </c>
      <c r="R115" s="69" t="s">
        <v>2</v>
      </c>
      <c r="S115" s="69">
        <f>Q115+46.5/12</f>
        <v>182.125</v>
      </c>
      <c r="T115" s="69" t="s">
        <v>2</v>
      </c>
      <c r="U115" s="69">
        <f>S115+46.5/12</f>
        <v>186</v>
      </c>
      <c r="V115" s="69" t="s">
        <v>2</v>
      </c>
      <c r="W115" s="69">
        <f>U115+46.5/12</f>
        <v>189.875</v>
      </c>
      <c r="X115" s="69" t="s">
        <v>2</v>
      </c>
      <c r="Y115" s="69">
        <f>W115+46.5/12</f>
        <v>193.75</v>
      </c>
      <c r="Z115" s="69" t="s">
        <v>2</v>
      </c>
      <c r="AA115" s="69">
        <f>Y115+46.5/12</f>
        <v>197.625</v>
      </c>
      <c r="AB115" s="69" t="s">
        <v>2</v>
      </c>
      <c r="AC115" s="69">
        <f>AA115+46.5/12</f>
        <v>201.5</v>
      </c>
      <c r="AD115" s="69" t="s">
        <v>2</v>
      </c>
      <c r="AE115" s="68">
        <f>AC115+46.5/12</f>
        <v>205.375</v>
      </c>
      <c r="AF115" s="69" t="s">
        <v>2</v>
      </c>
      <c r="AG115" s="68">
        <f>AE115+46.5/12</f>
        <v>209.25</v>
      </c>
      <c r="AH115" s="69" t="s">
        <v>2</v>
      </c>
      <c r="AI115" s="69">
        <f>AG115+46.5/12</f>
        <v>213.125</v>
      </c>
      <c r="AJ115" s="69" t="s">
        <v>2</v>
      </c>
      <c r="AK115" s="69">
        <f>AI115+46.5/12</f>
        <v>217</v>
      </c>
      <c r="AL115" s="69" t="s">
        <v>2</v>
      </c>
      <c r="AM115" s="68">
        <f>AK115+46.5/12</f>
        <v>220.875</v>
      </c>
      <c r="AN115" s="69" t="s">
        <v>2</v>
      </c>
    </row>
    <row r="116" ht="21" customHeight="1">
      <c r="A116" s="1"/>
    </row>
    <row r="117" spans="1:31" ht="21" customHeight="1">
      <c r="A117" s="95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3"/>
      <c r="AE117" s="43"/>
    </row>
    <row r="118" spans="1:39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O118" s="1"/>
      <c r="P118" s="1"/>
      <c r="Q118" s="1"/>
      <c r="X118" s="1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</row>
    <row r="119" spans="1:39" ht="21" customHeight="1">
      <c r="A119" s="201" t="s">
        <v>39</v>
      </c>
      <c r="B119" s="3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63"/>
    </row>
    <row r="120" spans="1:39" ht="21" customHeight="1">
      <c r="A120" s="201"/>
      <c r="B120" s="5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64"/>
    </row>
    <row r="121" spans="1:39" ht="21" customHeight="1">
      <c r="A121" s="201" t="s">
        <v>40</v>
      </c>
      <c r="B121" s="5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64"/>
    </row>
    <row r="122" spans="1:39" ht="21" customHeight="1">
      <c r="A122" s="201"/>
      <c r="B122" s="5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64"/>
    </row>
    <row r="123" spans="1:39" ht="21" customHeight="1">
      <c r="A123" s="201" t="s">
        <v>41</v>
      </c>
      <c r="B123" s="5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64"/>
    </row>
    <row r="124" spans="1:39" ht="21" customHeight="1">
      <c r="A124" s="201"/>
      <c r="B124" s="58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64"/>
    </row>
    <row r="125" spans="1:39" ht="21" customHeight="1">
      <c r="A125" s="201" t="s">
        <v>42</v>
      </c>
      <c r="B125" s="5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64"/>
    </row>
    <row r="126" spans="1:39" ht="21" customHeight="1">
      <c r="A126" s="201"/>
      <c r="B126" s="58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64"/>
    </row>
    <row r="127" spans="1:39" ht="21" customHeight="1">
      <c r="A127" s="201" t="s">
        <v>43</v>
      </c>
      <c r="B127" s="5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64"/>
    </row>
    <row r="128" spans="1:39" ht="21" customHeight="1">
      <c r="A128" s="201"/>
      <c r="B128" s="58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64"/>
    </row>
    <row r="129" spans="1:39" ht="21" customHeight="1">
      <c r="A129" s="201" t="s">
        <v>44</v>
      </c>
      <c r="B129" s="5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64"/>
    </row>
    <row r="130" spans="1:39" ht="21" customHeight="1">
      <c r="A130" s="201"/>
      <c r="B130" s="58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64"/>
    </row>
    <row r="131" spans="1:39" ht="21" customHeight="1">
      <c r="A131" s="201" t="s">
        <v>45</v>
      </c>
      <c r="B131" s="58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64"/>
    </row>
    <row r="132" spans="1:39" ht="21" customHeight="1">
      <c r="A132" s="201"/>
      <c r="B132" s="5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64"/>
    </row>
    <row r="133" spans="1:39" ht="21" customHeight="1">
      <c r="A133" s="200" t="s">
        <v>46</v>
      </c>
      <c r="B133" s="62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65"/>
    </row>
    <row r="134" spans="1:39" ht="21" customHeight="1">
      <c r="A134" s="200"/>
      <c r="B134" s="37"/>
      <c r="C134" s="41"/>
      <c r="D134" s="8"/>
      <c r="E134" s="41"/>
      <c r="F134" s="8"/>
      <c r="G134" s="41"/>
      <c r="H134" s="8"/>
      <c r="I134" s="41"/>
      <c r="J134" s="8"/>
      <c r="K134" s="41"/>
      <c r="L134" s="8"/>
      <c r="M134" s="41"/>
      <c r="N134" s="8"/>
      <c r="O134" s="41"/>
      <c r="P134" s="8"/>
      <c r="Q134" s="41"/>
      <c r="R134" s="8"/>
      <c r="S134" s="41"/>
      <c r="T134" s="8"/>
      <c r="U134" s="41"/>
      <c r="V134" s="39"/>
      <c r="W134" s="41"/>
      <c r="X134" s="39"/>
      <c r="Y134" s="41"/>
      <c r="Z134" s="39"/>
      <c r="AA134" s="41"/>
      <c r="AB134" s="39"/>
      <c r="AC134" s="41"/>
      <c r="AD134" s="39"/>
      <c r="AE134" s="41"/>
      <c r="AF134" s="39"/>
      <c r="AG134" s="41"/>
      <c r="AH134" s="39"/>
      <c r="AI134" s="41"/>
      <c r="AJ134" s="39"/>
      <c r="AK134" s="41"/>
      <c r="AL134" s="39"/>
      <c r="AM134" s="41"/>
    </row>
    <row r="135" spans="1:40" ht="21" customHeight="1">
      <c r="A135" s="94">
        <f>AM115</f>
        <v>220.875</v>
      </c>
      <c r="B135" s="67" t="s">
        <v>2</v>
      </c>
      <c r="C135" s="68">
        <f>A135+46.5/12</f>
        <v>224.75</v>
      </c>
      <c r="D135" s="68" t="s">
        <v>2</v>
      </c>
      <c r="E135" s="68">
        <f>C135+46.5/12</f>
        <v>228.625</v>
      </c>
      <c r="F135" s="68" t="s">
        <v>2</v>
      </c>
      <c r="G135" s="68">
        <f>E135+46.5/12</f>
        <v>232.5</v>
      </c>
      <c r="H135" s="68" t="s">
        <v>2</v>
      </c>
      <c r="I135" s="68">
        <f>G135+46.5/12</f>
        <v>236.375</v>
      </c>
      <c r="J135" s="68" t="s">
        <v>2</v>
      </c>
      <c r="K135" s="68">
        <f>I135+46.5/12</f>
        <v>240.25</v>
      </c>
      <c r="L135" s="68" t="s">
        <v>2</v>
      </c>
      <c r="M135" s="68">
        <f>K135+46.5/12</f>
        <v>244.125</v>
      </c>
      <c r="N135" s="68" t="s">
        <v>2</v>
      </c>
      <c r="O135" s="68">
        <f>M135+46.5/12</f>
        <v>248</v>
      </c>
      <c r="P135" s="68" t="s">
        <v>2</v>
      </c>
      <c r="Q135" s="68">
        <f>O135+46.5/12</f>
        <v>251.875</v>
      </c>
      <c r="R135" s="68" t="s">
        <v>2</v>
      </c>
      <c r="S135" s="68">
        <f>Q135+46.5/12</f>
        <v>255.75</v>
      </c>
      <c r="T135" s="68" t="s">
        <v>2</v>
      </c>
      <c r="U135" s="68">
        <f>S135+46.5/12</f>
        <v>259.625</v>
      </c>
      <c r="V135" s="68" t="s">
        <v>2</v>
      </c>
      <c r="W135" s="68">
        <f>U135+46.5/12</f>
        <v>263.5</v>
      </c>
      <c r="X135" s="68" t="s">
        <v>2</v>
      </c>
      <c r="Y135" s="68">
        <f>W135+46.5/12</f>
        <v>267.375</v>
      </c>
      <c r="Z135" s="68" t="s">
        <v>2</v>
      </c>
      <c r="AA135" s="68">
        <f>Y135+46.5/12</f>
        <v>271.25</v>
      </c>
      <c r="AB135" s="68" t="s">
        <v>2</v>
      </c>
      <c r="AC135" s="68">
        <f>AA135+46.5/12</f>
        <v>275.125</v>
      </c>
      <c r="AD135" s="68" t="s">
        <v>2</v>
      </c>
      <c r="AE135" s="68">
        <f>AC135+46.5/12</f>
        <v>279</v>
      </c>
      <c r="AF135" s="68" t="s">
        <v>2</v>
      </c>
      <c r="AG135" s="68">
        <f>AE135+46.5/12</f>
        <v>282.875</v>
      </c>
      <c r="AH135" s="68" t="s">
        <v>2</v>
      </c>
      <c r="AI135" s="68">
        <f>AG135+46.5/12</f>
        <v>286.75</v>
      </c>
      <c r="AJ135" s="68" t="s">
        <v>2</v>
      </c>
      <c r="AK135" s="68">
        <f>AI135+46.5/12</f>
        <v>290.625</v>
      </c>
      <c r="AL135" s="68" t="s">
        <v>2</v>
      </c>
      <c r="AM135" s="68">
        <f>AK135+46.5/12</f>
        <v>294.5</v>
      </c>
      <c r="AN135" s="68" t="s">
        <v>2</v>
      </c>
    </row>
    <row r="136" spans="1:39" ht="21" customHeight="1">
      <c r="A136" s="1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1:39" ht="21" customHeight="1">
      <c r="A137" s="201" t="s">
        <v>39</v>
      </c>
      <c r="B137" s="3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63"/>
    </row>
    <row r="138" spans="1:39" ht="21" customHeight="1">
      <c r="A138" s="201"/>
      <c r="B138" s="58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64"/>
    </row>
    <row r="139" spans="1:39" ht="21" customHeight="1">
      <c r="A139" s="201" t="s">
        <v>40</v>
      </c>
      <c r="B139" s="58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64"/>
    </row>
    <row r="140" spans="1:39" ht="21" customHeight="1">
      <c r="A140" s="201"/>
      <c r="B140" s="58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64"/>
    </row>
    <row r="141" spans="1:39" ht="21" customHeight="1">
      <c r="A141" s="201" t="s">
        <v>41</v>
      </c>
      <c r="B141" s="58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64"/>
    </row>
    <row r="142" spans="1:39" ht="21" customHeight="1">
      <c r="A142" s="201"/>
      <c r="B142" s="58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64"/>
    </row>
    <row r="143" spans="1:39" ht="21" customHeight="1">
      <c r="A143" s="201" t="s">
        <v>42</v>
      </c>
      <c r="B143" s="58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64"/>
    </row>
    <row r="144" spans="1:39" ht="21" customHeight="1">
      <c r="A144" s="201"/>
      <c r="B144" s="58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64"/>
    </row>
    <row r="145" spans="1:39" ht="21" customHeight="1">
      <c r="A145" s="201" t="s">
        <v>43</v>
      </c>
      <c r="B145" s="58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64"/>
    </row>
    <row r="146" spans="1:39" ht="21" customHeight="1">
      <c r="A146" s="201"/>
      <c r="B146" s="58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64"/>
    </row>
    <row r="147" spans="1:39" ht="21" customHeight="1">
      <c r="A147" s="201" t="s">
        <v>44</v>
      </c>
      <c r="B147" s="58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64"/>
    </row>
    <row r="148" spans="1:39" ht="21" customHeight="1">
      <c r="A148" s="201"/>
      <c r="B148" s="58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64"/>
    </row>
    <row r="149" spans="1:39" ht="21" customHeight="1">
      <c r="A149" s="201" t="s">
        <v>45</v>
      </c>
      <c r="B149" s="58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64"/>
    </row>
    <row r="150" spans="1:39" ht="21" customHeight="1">
      <c r="A150" s="201"/>
      <c r="B150" s="58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64"/>
    </row>
    <row r="151" spans="1:39" ht="21" customHeight="1">
      <c r="A151" s="31" t="s">
        <v>46</v>
      </c>
      <c r="B151" s="62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65"/>
    </row>
    <row r="152" spans="1:39" ht="21" customHeight="1">
      <c r="A152" s="31"/>
      <c r="B152" s="37"/>
      <c r="C152" s="41"/>
      <c r="D152" s="8"/>
      <c r="E152" s="41"/>
      <c r="F152" s="8"/>
      <c r="G152" s="41"/>
      <c r="H152" s="8"/>
      <c r="I152" s="41"/>
      <c r="J152" s="8"/>
      <c r="K152" s="41"/>
      <c r="L152" s="8"/>
      <c r="M152" s="41"/>
      <c r="N152" s="8"/>
      <c r="O152" s="41"/>
      <c r="P152" s="8"/>
      <c r="Q152" s="41"/>
      <c r="R152" s="8"/>
      <c r="S152" s="41"/>
      <c r="T152" s="8"/>
      <c r="U152" s="41"/>
      <c r="V152" s="39"/>
      <c r="W152" s="41"/>
      <c r="X152" s="39"/>
      <c r="Y152" s="41"/>
      <c r="Z152" s="39"/>
      <c r="AA152" s="41"/>
      <c r="AB152" s="39"/>
      <c r="AC152" s="41"/>
      <c r="AD152" s="39"/>
      <c r="AE152" s="41"/>
      <c r="AF152" s="39"/>
      <c r="AG152" s="41"/>
      <c r="AH152" s="39"/>
      <c r="AI152" s="41"/>
      <c r="AJ152" s="39"/>
      <c r="AK152" s="41"/>
      <c r="AL152" s="39"/>
      <c r="AM152" s="41"/>
    </row>
    <row r="153" spans="1:40" ht="21" customHeight="1">
      <c r="A153" s="94">
        <f>AM135</f>
        <v>294.5</v>
      </c>
      <c r="B153" s="67" t="s">
        <v>2</v>
      </c>
      <c r="C153" s="68">
        <f>A153+46.5/12</f>
        <v>298.375</v>
      </c>
      <c r="D153" s="68" t="s">
        <v>2</v>
      </c>
      <c r="E153" s="68">
        <f>C153+46.5/12</f>
        <v>302.25</v>
      </c>
      <c r="F153" s="68" t="s">
        <v>2</v>
      </c>
      <c r="G153" s="68">
        <f>E153+46.5/12</f>
        <v>306.125</v>
      </c>
      <c r="H153" s="68" t="s">
        <v>2</v>
      </c>
      <c r="I153" s="68">
        <f>G153+46.5/12</f>
        <v>310</v>
      </c>
      <c r="J153" s="68" t="s">
        <v>2</v>
      </c>
      <c r="K153" s="68">
        <f>I153+46.5/12</f>
        <v>313.875</v>
      </c>
      <c r="L153" s="68" t="s">
        <v>2</v>
      </c>
      <c r="M153" s="68">
        <f>K153+46.5/12</f>
        <v>317.75</v>
      </c>
      <c r="N153" s="68" t="s">
        <v>2</v>
      </c>
      <c r="O153" s="68">
        <f>M153+46.5/12</f>
        <v>321.625</v>
      </c>
      <c r="P153" s="68" t="s">
        <v>2</v>
      </c>
      <c r="Q153" s="68">
        <f>O153+46.5/12</f>
        <v>325.5</v>
      </c>
      <c r="R153" s="68" t="s">
        <v>2</v>
      </c>
      <c r="S153" s="68">
        <f>Q153+46.5/12</f>
        <v>329.375</v>
      </c>
      <c r="T153" s="68" t="s">
        <v>2</v>
      </c>
      <c r="U153" s="68">
        <f>S153+46.5/12</f>
        <v>333.25</v>
      </c>
      <c r="V153" s="68" t="s">
        <v>2</v>
      </c>
      <c r="W153" s="68">
        <f>U153+46.5/12</f>
        <v>337.125</v>
      </c>
      <c r="X153" s="68" t="s">
        <v>2</v>
      </c>
      <c r="Y153" s="68">
        <f>W153+46.5/12</f>
        <v>341</v>
      </c>
      <c r="Z153" s="68" t="s">
        <v>2</v>
      </c>
      <c r="AA153" s="68">
        <f>Y153+46.5/12</f>
        <v>344.875</v>
      </c>
      <c r="AB153" s="68" t="s">
        <v>2</v>
      </c>
      <c r="AC153" s="68">
        <f>AA153+46.5/12</f>
        <v>348.75</v>
      </c>
      <c r="AD153" s="68" t="s">
        <v>2</v>
      </c>
      <c r="AE153" s="68">
        <f>AC153+46.5/12</f>
        <v>352.625</v>
      </c>
      <c r="AF153" s="68" t="s">
        <v>2</v>
      </c>
      <c r="AG153" s="68">
        <f>AE153+46.5/12</f>
        <v>356.5</v>
      </c>
      <c r="AH153" s="68" t="s">
        <v>2</v>
      </c>
      <c r="AI153" s="68">
        <f>AG153+46.5/12</f>
        <v>360.375</v>
      </c>
      <c r="AJ153" s="68" t="s">
        <v>2</v>
      </c>
      <c r="AK153" s="68">
        <f>AI153+46.5/12</f>
        <v>364.25</v>
      </c>
      <c r="AL153" s="68" t="s">
        <v>2</v>
      </c>
      <c r="AM153" s="68">
        <f>AK153+46.5/12</f>
        <v>368.125</v>
      </c>
      <c r="AN153" s="68" t="s">
        <v>2</v>
      </c>
    </row>
    <row r="154" ht="21" customHeight="1">
      <c r="A154" s="1"/>
    </row>
    <row r="155" spans="1:31" ht="21" customHeight="1">
      <c r="A155" s="95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3"/>
      <c r="AE155" s="43"/>
    </row>
    <row r="156" spans="1:39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O156" s="1"/>
      <c r="P156" s="1"/>
      <c r="Q156" s="1"/>
      <c r="X156" s="1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</row>
    <row r="157" spans="1:39" ht="21" customHeight="1">
      <c r="A157" s="201" t="s">
        <v>39</v>
      </c>
      <c r="B157" s="3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63"/>
    </row>
    <row r="158" spans="1:39" ht="21" customHeight="1">
      <c r="A158" s="201"/>
      <c r="B158" s="58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64"/>
    </row>
    <row r="159" spans="1:39" ht="21" customHeight="1">
      <c r="A159" s="201" t="s">
        <v>40</v>
      </c>
      <c r="B159" s="58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64"/>
    </row>
    <row r="160" spans="1:39" ht="21" customHeight="1">
      <c r="A160" s="201"/>
      <c r="B160" s="58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64"/>
    </row>
    <row r="161" spans="1:39" ht="21" customHeight="1">
      <c r="A161" s="201" t="s">
        <v>41</v>
      </c>
      <c r="B161" s="58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64"/>
    </row>
    <row r="162" spans="1:39" ht="21" customHeight="1">
      <c r="A162" s="201"/>
      <c r="B162" s="58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64"/>
    </row>
    <row r="163" spans="1:39" ht="21" customHeight="1">
      <c r="A163" s="201" t="s">
        <v>42</v>
      </c>
      <c r="B163" s="58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64"/>
    </row>
    <row r="164" spans="1:39" ht="21" customHeight="1">
      <c r="A164" s="201"/>
      <c r="B164" s="58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64"/>
    </row>
    <row r="165" spans="1:39" ht="21" customHeight="1">
      <c r="A165" s="201" t="s">
        <v>43</v>
      </c>
      <c r="B165" s="58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64"/>
    </row>
    <row r="166" spans="1:39" ht="21" customHeight="1">
      <c r="A166" s="201"/>
      <c r="B166" s="58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64"/>
    </row>
    <row r="167" spans="1:39" ht="21" customHeight="1">
      <c r="A167" s="201" t="s">
        <v>44</v>
      </c>
      <c r="B167" s="58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64"/>
    </row>
    <row r="168" spans="1:39" ht="21" customHeight="1">
      <c r="A168" s="201"/>
      <c r="B168" s="58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64"/>
    </row>
    <row r="169" spans="1:39" ht="21" customHeight="1">
      <c r="A169" s="201" t="s">
        <v>45</v>
      </c>
      <c r="B169" s="58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64"/>
    </row>
    <row r="170" spans="1:39" ht="21" customHeight="1">
      <c r="A170" s="201"/>
      <c r="B170" s="58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64"/>
    </row>
    <row r="171" spans="1:39" ht="21" customHeight="1">
      <c r="A171" s="200" t="s">
        <v>46</v>
      </c>
      <c r="B171" s="62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65"/>
    </row>
    <row r="172" spans="1:39" ht="21" customHeight="1">
      <c r="A172" s="200"/>
      <c r="B172" s="37"/>
      <c r="C172" s="41"/>
      <c r="D172" s="8"/>
      <c r="E172" s="41"/>
      <c r="F172" s="8"/>
      <c r="G172" s="41"/>
      <c r="H172" s="8"/>
      <c r="I172" s="41"/>
      <c r="J172" s="8"/>
      <c r="K172" s="41"/>
      <c r="L172" s="8"/>
      <c r="M172" s="41"/>
      <c r="N172" s="8"/>
      <c r="O172" s="41"/>
      <c r="P172" s="8"/>
      <c r="Q172" s="41"/>
      <c r="R172" s="8"/>
      <c r="S172" s="41"/>
      <c r="T172" s="8"/>
      <c r="U172" s="41"/>
      <c r="V172" s="39"/>
      <c r="W172" s="41"/>
      <c r="X172" s="39"/>
      <c r="Y172" s="41"/>
      <c r="Z172" s="39"/>
      <c r="AA172" s="41"/>
      <c r="AB172" s="39"/>
      <c r="AC172" s="41"/>
      <c r="AD172" s="39"/>
      <c r="AE172" s="41"/>
      <c r="AF172" s="39"/>
      <c r="AG172" s="41"/>
      <c r="AH172" s="39"/>
      <c r="AI172" s="41"/>
      <c r="AJ172" s="39"/>
      <c r="AK172" s="41"/>
      <c r="AL172" s="39"/>
      <c r="AM172" s="41"/>
    </row>
    <row r="173" spans="1:41" ht="21" customHeight="1">
      <c r="A173" s="94">
        <f>AM153</f>
        <v>368.125</v>
      </c>
      <c r="B173" s="2" t="s">
        <v>2</v>
      </c>
      <c r="C173" s="68">
        <f>A173+46.5/12</f>
        <v>372</v>
      </c>
      <c r="D173" s="68" t="s">
        <v>2</v>
      </c>
      <c r="E173" s="68">
        <f>C173+46.5/12</f>
        <v>375.875</v>
      </c>
      <c r="F173" s="68" t="s">
        <v>2</v>
      </c>
      <c r="G173" s="68">
        <f>E173+46.5/12</f>
        <v>379.75</v>
      </c>
      <c r="H173" s="68" t="s">
        <v>2</v>
      </c>
      <c r="I173" s="68">
        <f>G173+46.5/12</f>
        <v>383.625</v>
      </c>
      <c r="J173" s="68" t="s">
        <v>2</v>
      </c>
      <c r="K173" s="68">
        <f>I173+46.5/12</f>
        <v>387.5</v>
      </c>
      <c r="L173" s="68" t="s">
        <v>2</v>
      </c>
      <c r="M173" s="68">
        <f>K173+46.5/12</f>
        <v>391.375</v>
      </c>
      <c r="N173" s="68" t="s">
        <v>2</v>
      </c>
      <c r="O173" s="68">
        <f>M173+46.5/12</f>
        <v>395.25</v>
      </c>
      <c r="P173" s="68" t="s">
        <v>2</v>
      </c>
      <c r="Q173" s="68">
        <f>O173+46.5/12</f>
        <v>399.125</v>
      </c>
      <c r="R173" s="68" t="s">
        <v>2</v>
      </c>
      <c r="S173" s="68">
        <f>Q173+46.5/12</f>
        <v>403</v>
      </c>
      <c r="T173" s="68" t="s">
        <v>2</v>
      </c>
      <c r="U173" s="68">
        <f>S173+46.5/12</f>
        <v>406.875</v>
      </c>
      <c r="V173" s="68" t="s">
        <v>2</v>
      </c>
      <c r="W173" s="68">
        <f>U173+46.5/12</f>
        <v>410.75</v>
      </c>
      <c r="X173" s="68" t="s">
        <v>2</v>
      </c>
      <c r="Y173" s="68">
        <f>W173+46.5/12</f>
        <v>414.625</v>
      </c>
      <c r="Z173" s="68" t="s">
        <v>2</v>
      </c>
      <c r="AA173" s="68">
        <f>Y173+46.5/12</f>
        <v>418.5</v>
      </c>
      <c r="AB173" s="68" t="s">
        <v>2</v>
      </c>
      <c r="AC173" s="68">
        <f>AA173+46.5/12</f>
        <v>422.375</v>
      </c>
      <c r="AD173" s="68" t="s">
        <v>2</v>
      </c>
      <c r="AE173" s="68">
        <f>AC173+46.5/12</f>
        <v>426.25</v>
      </c>
      <c r="AF173" s="68" t="s">
        <v>2</v>
      </c>
      <c r="AG173" s="68">
        <f>AE173+46.5/12</f>
        <v>430.125</v>
      </c>
      <c r="AH173" s="68" t="s">
        <v>2</v>
      </c>
      <c r="AI173" s="68">
        <f>AG173+46.5/12</f>
        <v>434</v>
      </c>
      <c r="AJ173" s="68" t="s">
        <v>2</v>
      </c>
      <c r="AK173" s="68">
        <f>AI173+46.5/12</f>
        <v>437.875</v>
      </c>
      <c r="AL173" s="68" t="s">
        <v>2</v>
      </c>
      <c r="AM173" s="68">
        <f>AK173+46.5/12</f>
        <v>441.75</v>
      </c>
      <c r="AN173" s="68" t="s">
        <v>2</v>
      </c>
      <c r="AO173" s="68"/>
    </row>
    <row r="174" spans="1:39" ht="21" customHeight="1">
      <c r="A174" s="1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spans="1:39" ht="21" customHeight="1">
      <c r="A175" s="201" t="s">
        <v>39</v>
      </c>
      <c r="B175" s="3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63"/>
    </row>
    <row r="176" spans="1:39" ht="21" customHeight="1">
      <c r="A176" s="201"/>
      <c r="B176" s="58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64"/>
    </row>
    <row r="177" spans="1:39" ht="21" customHeight="1">
      <c r="A177" s="201" t="s">
        <v>40</v>
      </c>
      <c r="B177" s="58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64"/>
    </row>
    <row r="178" spans="1:39" ht="21" customHeight="1">
      <c r="A178" s="201"/>
      <c r="B178" s="58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64"/>
    </row>
    <row r="179" spans="1:39" ht="21" customHeight="1">
      <c r="A179" s="201" t="s">
        <v>41</v>
      </c>
      <c r="B179" s="58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64"/>
    </row>
    <row r="180" spans="1:39" ht="21" customHeight="1">
      <c r="A180" s="201"/>
      <c r="B180" s="58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64"/>
    </row>
    <row r="181" spans="1:39" ht="21" customHeight="1">
      <c r="A181" s="201" t="s">
        <v>42</v>
      </c>
      <c r="B181" s="58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64"/>
    </row>
    <row r="182" spans="1:39" ht="21" customHeight="1">
      <c r="A182" s="201"/>
      <c r="B182" s="58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64"/>
    </row>
    <row r="183" spans="1:39" ht="21" customHeight="1">
      <c r="A183" s="201" t="s">
        <v>43</v>
      </c>
      <c r="B183" s="58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64"/>
    </row>
    <row r="184" spans="1:39" ht="21" customHeight="1">
      <c r="A184" s="201"/>
      <c r="B184" s="58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64"/>
    </row>
    <row r="185" spans="1:39" ht="21" customHeight="1">
      <c r="A185" s="201" t="s">
        <v>44</v>
      </c>
      <c r="B185" s="58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64"/>
    </row>
    <row r="186" spans="1:39" ht="21" customHeight="1">
      <c r="A186" s="201"/>
      <c r="B186" s="58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64"/>
    </row>
    <row r="187" spans="1:39" ht="21" customHeight="1">
      <c r="A187" s="201" t="s">
        <v>45</v>
      </c>
      <c r="B187" s="58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64"/>
    </row>
    <row r="188" spans="1:39" ht="21" customHeight="1">
      <c r="A188" s="201"/>
      <c r="B188" s="58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64"/>
    </row>
    <row r="189" spans="1:39" ht="21" customHeight="1">
      <c r="A189" s="31" t="s">
        <v>46</v>
      </c>
      <c r="B189" s="62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65"/>
    </row>
    <row r="190" spans="1:39" ht="21" customHeight="1">
      <c r="A190" s="31"/>
      <c r="B190" s="37"/>
      <c r="C190" s="41"/>
      <c r="D190" s="8"/>
      <c r="E190" s="41"/>
      <c r="F190" s="8"/>
      <c r="G190" s="41"/>
      <c r="H190" s="8"/>
      <c r="I190" s="41"/>
      <c r="J190" s="8"/>
      <c r="K190" s="41"/>
      <c r="L190" s="8"/>
      <c r="M190" s="41"/>
      <c r="N190" s="8"/>
      <c r="O190" s="41"/>
      <c r="P190" s="8"/>
      <c r="Q190" s="41"/>
      <c r="R190" s="8"/>
      <c r="S190" s="41"/>
      <c r="T190" s="8"/>
      <c r="U190" s="41"/>
      <c r="V190" s="39"/>
      <c r="W190" s="41"/>
      <c r="X190" s="39"/>
      <c r="Y190" s="41"/>
      <c r="Z190" s="39"/>
      <c r="AA190" s="41"/>
      <c r="AB190" s="39"/>
      <c r="AC190" s="41"/>
      <c r="AD190" s="39"/>
      <c r="AE190" s="41"/>
      <c r="AF190" s="39"/>
      <c r="AG190" s="41"/>
      <c r="AH190" s="39"/>
      <c r="AI190" s="41"/>
      <c r="AJ190" s="39"/>
      <c r="AK190" s="41"/>
      <c r="AL190" s="39"/>
      <c r="AM190" s="41"/>
    </row>
    <row r="191" spans="1:40" ht="21" customHeight="1">
      <c r="A191" s="94">
        <f>AM173</f>
        <v>441.75</v>
      </c>
      <c r="B191" s="2" t="s">
        <v>2</v>
      </c>
      <c r="C191" s="66">
        <f>A191+46.5/12</f>
        <v>445.625</v>
      </c>
      <c r="D191" s="66" t="s">
        <v>2</v>
      </c>
      <c r="E191" s="66">
        <f>C191+46.5/12</f>
        <v>449.5</v>
      </c>
      <c r="F191" s="66" t="s">
        <v>2</v>
      </c>
      <c r="G191" s="66">
        <f>E191+46.5/12</f>
        <v>453.375</v>
      </c>
      <c r="H191" s="66" t="s">
        <v>2</v>
      </c>
      <c r="I191" s="66">
        <f>G191+46.5/12</f>
        <v>457.25</v>
      </c>
      <c r="J191" s="66" t="s">
        <v>2</v>
      </c>
      <c r="K191" s="66">
        <f>I191+46.5/12</f>
        <v>461.125</v>
      </c>
      <c r="L191" s="66" t="s">
        <v>2</v>
      </c>
      <c r="M191" s="66">
        <f>K191+46.5/12</f>
        <v>465</v>
      </c>
      <c r="N191" s="66" t="s">
        <v>2</v>
      </c>
      <c r="O191" s="66">
        <f>M191+46.5/12</f>
        <v>468.875</v>
      </c>
      <c r="P191" s="66" t="s">
        <v>2</v>
      </c>
      <c r="Q191" s="66">
        <f>O191+46.5/12</f>
        <v>472.75</v>
      </c>
      <c r="R191" s="66" t="s">
        <v>2</v>
      </c>
      <c r="S191" s="66">
        <f>Q191+46.5/12</f>
        <v>476.625</v>
      </c>
      <c r="T191" s="66" t="s">
        <v>2</v>
      </c>
      <c r="U191" s="66">
        <f>S191+46.5/12</f>
        <v>480.5</v>
      </c>
      <c r="V191" s="66" t="s">
        <v>2</v>
      </c>
      <c r="W191" s="66">
        <f>U191+46.5/12</f>
        <v>484.375</v>
      </c>
      <c r="X191" s="66" t="s">
        <v>2</v>
      </c>
      <c r="Y191" s="66">
        <f>W191+46.5/12</f>
        <v>488.25</v>
      </c>
      <c r="Z191" s="66" t="s">
        <v>2</v>
      </c>
      <c r="AA191" s="66">
        <f>Y191+46.5/12</f>
        <v>492.125</v>
      </c>
      <c r="AB191" s="66" t="s">
        <v>2</v>
      </c>
      <c r="AC191" s="66">
        <f>AA191+46.5/12</f>
        <v>496</v>
      </c>
      <c r="AD191" s="66" t="s">
        <v>2</v>
      </c>
      <c r="AE191" s="66">
        <f>AC191+46.5/12</f>
        <v>499.875</v>
      </c>
      <c r="AF191" s="66" t="s">
        <v>2</v>
      </c>
      <c r="AG191" s="66">
        <f>AE191+46.5/12</f>
        <v>503.75</v>
      </c>
      <c r="AH191" s="66" t="s">
        <v>2</v>
      </c>
      <c r="AI191" s="66">
        <f>AG191+46.5/12</f>
        <v>507.625</v>
      </c>
      <c r="AJ191" s="66" t="s">
        <v>2</v>
      </c>
      <c r="AK191" s="66">
        <f>AI191+46.5/12</f>
        <v>511.5</v>
      </c>
      <c r="AL191" s="66" t="s">
        <v>2</v>
      </c>
      <c r="AM191" s="66">
        <f>AK191+46.5/12</f>
        <v>515.375</v>
      </c>
      <c r="AN191" s="66" t="s">
        <v>2</v>
      </c>
    </row>
    <row r="192" ht="21" customHeight="1">
      <c r="A192" s="1"/>
    </row>
    <row r="193" spans="1:31" ht="21" customHeight="1">
      <c r="A193" s="95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3"/>
      <c r="AE193" s="43"/>
    </row>
    <row r="194" ht="21" customHeight="1">
      <c r="A194" s="1"/>
    </row>
    <row r="195" ht="21" customHeight="1">
      <c r="A195" s="1"/>
    </row>
    <row r="196" ht="21" customHeight="1">
      <c r="A196" s="1"/>
    </row>
    <row r="197" ht="21" customHeight="1">
      <c r="A197" s="1"/>
    </row>
    <row r="198" ht="21" customHeight="1">
      <c r="A198" s="1"/>
    </row>
    <row r="199" ht="21" customHeight="1">
      <c r="A199" s="1"/>
    </row>
    <row r="200" ht="21" customHeight="1">
      <c r="A200" s="1"/>
    </row>
    <row r="201" ht="21" customHeight="1">
      <c r="A201" s="1"/>
    </row>
    <row r="202" ht="21" customHeight="1">
      <c r="A202" s="1"/>
    </row>
    <row r="203" ht="21" customHeight="1">
      <c r="A203" s="1"/>
    </row>
    <row r="204" ht="21" customHeight="1">
      <c r="A204" s="1"/>
    </row>
    <row r="205" ht="21" customHeight="1">
      <c r="A205" s="1"/>
    </row>
    <row r="206" ht="21" customHeight="1">
      <c r="A206" s="1"/>
    </row>
    <row r="207" ht="21" customHeight="1">
      <c r="A207" s="1"/>
    </row>
    <row r="208" ht="21" customHeight="1">
      <c r="A208" s="1"/>
    </row>
    <row r="209" ht="21" customHeight="1">
      <c r="A209" s="1"/>
    </row>
    <row r="210" ht="21" customHeight="1">
      <c r="A210" s="1"/>
    </row>
    <row r="211" ht="21" customHeight="1">
      <c r="A211" s="1"/>
    </row>
    <row r="212" ht="21" customHeight="1">
      <c r="A212" s="1"/>
    </row>
    <row r="213" ht="21" customHeight="1">
      <c r="A213" s="1"/>
    </row>
    <row r="214" ht="21" customHeight="1">
      <c r="A214" s="1"/>
    </row>
    <row r="215" ht="21" customHeight="1">
      <c r="A215" s="1"/>
    </row>
    <row r="216" ht="21" customHeight="1">
      <c r="A216" s="1"/>
    </row>
    <row r="217" ht="21" customHeight="1">
      <c r="A217" s="1"/>
    </row>
    <row r="218" ht="21" customHeight="1">
      <c r="A218" s="1"/>
    </row>
    <row r="219" ht="21" customHeight="1">
      <c r="A219" s="1"/>
    </row>
    <row r="220" ht="21" customHeight="1">
      <c r="A220" s="1"/>
    </row>
    <row r="221" ht="21" customHeight="1">
      <c r="A221" s="1"/>
    </row>
    <row r="222" ht="21" customHeight="1">
      <c r="A222" s="1"/>
    </row>
    <row r="223" ht="21" customHeight="1">
      <c r="A223" s="1"/>
    </row>
    <row r="224" ht="21" customHeight="1">
      <c r="A224" s="1"/>
    </row>
    <row r="225" ht="21" customHeight="1">
      <c r="A225" s="1"/>
    </row>
    <row r="226" ht="21" customHeight="1">
      <c r="A226" s="1"/>
    </row>
    <row r="227" ht="21" customHeight="1">
      <c r="A227" s="1"/>
    </row>
    <row r="228" ht="21" customHeight="1">
      <c r="A228" s="1"/>
    </row>
    <row r="229" ht="21" customHeight="1">
      <c r="A229" s="1"/>
    </row>
    <row r="230" ht="21" customHeight="1">
      <c r="A230" s="1"/>
    </row>
    <row r="231" ht="21" customHeight="1">
      <c r="A231" s="1"/>
    </row>
    <row r="232" ht="21" customHeight="1">
      <c r="A232" s="1"/>
    </row>
    <row r="233" ht="21" customHeight="1">
      <c r="A233" s="1"/>
    </row>
    <row r="234" ht="21" customHeight="1">
      <c r="A234" s="1"/>
    </row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</sheetData>
  <sheetProtection/>
  <mergeCells count="280">
    <mergeCell ref="A111:A112"/>
    <mergeCell ref="A63:A64"/>
    <mergeCell ref="A81:A82"/>
    <mergeCell ref="A83:A84"/>
    <mergeCell ref="A85:A86"/>
    <mergeCell ref="A61:A62"/>
    <mergeCell ref="A103:A104"/>
    <mergeCell ref="A107:A108"/>
    <mergeCell ref="A109:A110"/>
    <mergeCell ref="A73:A74"/>
    <mergeCell ref="A45:A46"/>
    <mergeCell ref="A47:A48"/>
    <mergeCell ref="A49:A50"/>
    <mergeCell ref="A51:A52"/>
    <mergeCell ref="B30:C30"/>
    <mergeCell ref="I30:J30"/>
    <mergeCell ref="I36:J36"/>
    <mergeCell ref="I39:J39"/>
    <mergeCell ref="I40:J40"/>
    <mergeCell ref="B39:C39"/>
    <mergeCell ref="A181:A182"/>
    <mergeCell ref="A183:A184"/>
    <mergeCell ref="A185:A186"/>
    <mergeCell ref="A187:A188"/>
    <mergeCell ref="Y35:Z35"/>
    <mergeCell ref="A55:A56"/>
    <mergeCell ref="A57:A58"/>
    <mergeCell ref="Y36:Z36"/>
    <mergeCell ref="Y37:Z37"/>
    <mergeCell ref="A53:A54"/>
    <mergeCell ref="A177:A178"/>
    <mergeCell ref="A179:A180"/>
    <mergeCell ref="A161:A162"/>
    <mergeCell ref="A163:A164"/>
    <mergeCell ref="A165:A166"/>
    <mergeCell ref="A167:A168"/>
    <mergeCell ref="A171:A172"/>
    <mergeCell ref="A169:A170"/>
    <mergeCell ref="A145:A146"/>
    <mergeCell ref="A147:A148"/>
    <mergeCell ref="A149:A150"/>
    <mergeCell ref="A157:A158"/>
    <mergeCell ref="A159:A160"/>
    <mergeCell ref="A175:A176"/>
    <mergeCell ref="A131:A132"/>
    <mergeCell ref="A137:A138"/>
    <mergeCell ref="A133:A134"/>
    <mergeCell ref="A139:A140"/>
    <mergeCell ref="A141:A142"/>
    <mergeCell ref="A143:A144"/>
    <mergeCell ref="A119:A120"/>
    <mergeCell ref="A121:A122"/>
    <mergeCell ref="A123:A124"/>
    <mergeCell ref="A125:A126"/>
    <mergeCell ref="A127:A128"/>
    <mergeCell ref="A129:A130"/>
    <mergeCell ref="A95:A96"/>
    <mergeCell ref="A99:A100"/>
    <mergeCell ref="A101:A102"/>
    <mergeCell ref="A87:A88"/>
    <mergeCell ref="A89:A90"/>
    <mergeCell ref="A91:A92"/>
    <mergeCell ref="A93:A94"/>
    <mergeCell ref="A67:A68"/>
    <mergeCell ref="A69:A70"/>
    <mergeCell ref="A65:A66"/>
    <mergeCell ref="A71:A72"/>
    <mergeCell ref="A105:A106"/>
    <mergeCell ref="A13:D14"/>
    <mergeCell ref="B28:C28"/>
    <mergeCell ref="B40:C40"/>
    <mergeCell ref="B35:C35"/>
    <mergeCell ref="B37:C37"/>
    <mergeCell ref="E13:J14"/>
    <mergeCell ref="A7:D8"/>
    <mergeCell ref="A9:D10"/>
    <mergeCell ref="A11:D12"/>
    <mergeCell ref="E7:J8"/>
    <mergeCell ref="E9:J10"/>
    <mergeCell ref="E11:J12"/>
    <mergeCell ref="I26:J26"/>
    <mergeCell ref="I28:J28"/>
    <mergeCell ref="Q26:R26"/>
    <mergeCell ref="Q28:R28"/>
    <mergeCell ref="A15:D16"/>
    <mergeCell ref="E15:J16"/>
    <mergeCell ref="B26:C26"/>
    <mergeCell ref="Q39:R39"/>
    <mergeCell ref="Q30:R30"/>
    <mergeCell ref="Y26:Z26"/>
    <mergeCell ref="Y27:Z27"/>
    <mergeCell ref="Y28:Z28"/>
    <mergeCell ref="Y29:Z29"/>
    <mergeCell ref="Y30:Z30"/>
    <mergeCell ref="Q31:R31"/>
    <mergeCell ref="Q35:R35"/>
    <mergeCell ref="Q37:R37"/>
    <mergeCell ref="C54:D54"/>
    <mergeCell ref="E54:F54"/>
    <mergeCell ref="G54:H54"/>
    <mergeCell ref="I54:J54"/>
    <mergeCell ref="A43:A44"/>
    <mergeCell ref="I35:J35"/>
    <mergeCell ref="I37:J37"/>
    <mergeCell ref="I38:J38"/>
    <mergeCell ref="B36:C36"/>
    <mergeCell ref="B38:C38"/>
    <mergeCell ref="U54:V54"/>
    <mergeCell ref="W54:X54"/>
    <mergeCell ref="Y54:Z54"/>
    <mergeCell ref="AA54:AB54"/>
    <mergeCell ref="L54:M54"/>
    <mergeCell ref="O54:P54"/>
    <mergeCell ref="Q54:R54"/>
    <mergeCell ref="S54:T54"/>
    <mergeCell ref="AC54:AD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Q56:R56"/>
    <mergeCell ref="S56:T56"/>
    <mergeCell ref="T55:U55"/>
    <mergeCell ref="V55:W55"/>
    <mergeCell ref="X55:Y55"/>
    <mergeCell ref="Z55:AA55"/>
    <mergeCell ref="U56:V56"/>
    <mergeCell ref="W56:X56"/>
    <mergeCell ref="Y56:Z56"/>
    <mergeCell ref="AA56:AB56"/>
    <mergeCell ref="C56:D56"/>
    <mergeCell ref="E56:F56"/>
    <mergeCell ref="G56:H56"/>
    <mergeCell ref="I56:J56"/>
    <mergeCell ref="L56:M56"/>
    <mergeCell ref="O56:P56"/>
    <mergeCell ref="AB55:AC55"/>
    <mergeCell ref="AD55:AE55"/>
    <mergeCell ref="AC56:AD56"/>
    <mergeCell ref="AE56:AF56"/>
    <mergeCell ref="B57:C57"/>
    <mergeCell ref="D57:E57"/>
    <mergeCell ref="F57:G57"/>
    <mergeCell ref="H57:I57"/>
    <mergeCell ref="J57:K57"/>
    <mergeCell ref="L57:M57"/>
    <mergeCell ref="N57:O57"/>
    <mergeCell ref="P57:Q57"/>
    <mergeCell ref="Z57:AA57"/>
    <mergeCell ref="AB57:AC57"/>
    <mergeCell ref="AD57:AE57"/>
    <mergeCell ref="AF57:AG57"/>
    <mergeCell ref="R57:S57"/>
    <mergeCell ref="T57:U57"/>
    <mergeCell ref="V57:W57"/>
    <mergeCell ref="X57:Y57"/>
    <mergeCell ref="O68:P68"/>
    <mergeCell ref="Q68:R68"/>
    <mergeCell ref="T67:U67"/>
    <mergeCell ref="V67:W67"/>
    <mergeCell ref="X67:Y67"/>
    <mergeCell ref="Z67:AA67"/>
    <mergeCell ref="S68:T68"/>
    <mergeCell ref="U68:V68"/>
    <mergeCell ref="W68:X68"/>
    <mergeCell ref="Y68:Z68"/>
    <mergeCell ref="C68:D68"/>
    <mergeCell ref="E68:F68"/>
    <mergeCell ref="G68:H68"/>
    <mergeCell ref="I68:J68"/>
    <mergeCell ref="K68:L68"/>
    <mergeCell ref="M68:N68"/>
    <mergeCell ref="AB67:AC67"/>
    <mergeCell ref="AD67:AE67"/>
    <mergeCell ref="AA68:AB68"/>
    <mergeCell ref="AC68:AD68"/>
    <mergeCell ref="AE68:AF68"/>
    <mergeCell ref="B69:C69"/>
    <mergeCell ref="D69:E69"/>
    <mergeCell ref="F69:G69"/>
    <mergeCell ref="H69:I69"/>
    <mergeCell ref="J69:K69"/>
    <mergeCell ref="L69:M69"/>
    <mergeCell ref="N69:O69"/>
    <mergeCell ref="AB69:AC69"/>
    <mergeCell ref="AD69:AE69"/>
    <mergeCell ref="P69:Q69"/>
    <mergeCell ref="R69:S69"/>
    <mergeCell ref="T69:U69"/>
    <mergeCell ref="V69:W69"/>
    <mergeCell ref="C70:D70"/>
    <mergeCell ref="E70:F70"/>
    <mergeCell ref="G70:H70"/>
    <mergeCell ref="I70:J70"/>
    <mergeCell ref="X69:Y69"/>
    <mergeCell ref="Z69:AA69"/>
    <mergeCell ref="S70:T70"/>
    <mergeCell ref="U70:V70"/>
    <mergeCell ref="W70:X70"/>
    <mergeCell ref="Y70:Z70"/>
    <mergeCell ref="AB71:AC71"/>
    <mergeCell ref="AD71:AE71"/>
    <mergeCell ref="K70:L70"/>
    <mergeCell ref="M70:N70"/>
    <mergeCell ref="O70:P70"/>
    <mergeCell ref="Q70:R70"/>
    <mergeCell ref="AA70:AB70"/>
    <mergeCell ref="AC70:AD70"/>
    <mergeCell ref="Z71:AA71"/>
    <mergeCell ref="K72:L72"/>
    <mergeCell ref="M72:N72"/>
    <mergeCell ref="AE70:AF70"/>
    <mergeCell ref="B71:C71"/>
    <mergeCell ref="D71:E71"/>
    <mergeCell ref="F71:G71"/>
    <mergeCell ref="H71:I71"/>
    <mergeCell ref="J71:K71"/>
    <mergeCell ref="L71:M71"/>
    <mergeCell ref="N71:O71"/>
    <mergeCell ref="S72:T72"/>
    <mergeCell ref="U72:V72"/>
    <mergeCell ref="W72:X72"/>
    <mergeCell ref="Y72:Z72"/>
    <mergeCell ref="P71:Q71"/>
    <mergeCell ref="R71:S71"/>
    <mergeCell ref="T71:U71"/>
    <mergeCell ref="V71:W71"/>
    <mergeCell ref="B73:C73"/>
    <mergeCell ref="D73:E73"/>
    <mergeCell ref="F73:G73"/>
    <mergeCell ref="H73:I73"/>
    <mergeCell ref="J73:K73"/>
    <mergeCell ref="X71:Y71"/>
    <mergeCell ref="C72:D72"/>
    <mergeCell ref="E72:F72"/>
    <mergeCell ref="G72:H72"/>
    <mergeCell ref="I72:J72"/>
    <mergeCell ref="AD73:AE73"/>
    <mergeCell ref="P73:Q73"/>
    <mergeCell ref="R73:S73"/>
    <mergeCell ref="T73:U73"/>
    <mergeCell ref="V73:W73"/>
    <mergeCell ref="O72:P72"/>
    <mergeCell ref="Q72:R72"/>
    <mergeCell ref="AA72:AB72"/>
    <mergeCell ref="AC72:AD72"/>
    <mergeCell ref="AE72:AF72"/>
    <mergeCell ref="C74:D74"/>
    <mergeCell ref="E74:F74"/>
    <mergeCell ref="G74:H74"/>
    <mergeCell ref="I74:J74"/>
    <mergeCell ref="X73:Y73"/>
    <mergeCell ref="Z73:AA73"/>
    <mergeCell ref="AA74:AB74"/>
    <mergeCell ref="L73:M73"/>
    <mergeCell ref="N73:O73"/>
    <mergeCell ref="AB73:AC73"/>
    <mergeCell ref="L75:M75"/>
    <mergeCell ref="N75:O75"/>
    <mergeCell ref="S74:T74"/>
    <mergeCell ref="K74:L74"/>
    <mergeCell ref="M74:N74"/>
    <mergeCell ref="O74:P74"/>
    <mergeCell ref="Q74:R74"/>
    <mergeCell ref="P75:Q75"/>
    <mergeCell ref="AC74:AD74"/>
    <mergeCell ref="AE74:AF74"/>
    <mergeCell ref="U74:V74"/>
    <mergeCell ref="W74:X74"/>
    <mergeCell ref="Y74:Z74"/>
    <mergeCell ref="B75:C75"/>
    <mergeCell ref="D75:E75"/>
    <mergeCell ref="F75:G75"/>
    <mergeCell ref="H75:I75"/>
    <mergeCell ref="J75:K75"/>
  </mergeCells>
  <printOptions horizontalCentered="1"/>
  <pageMargins left="0.25" right="0.25" top="0.5" bottom="0.25" header="0.5" footer="0.5"/>
  <pageSetup horizontalDpi="300" verticalDpi="300" orientation="landscape" scale="69" r:id="rId2"/>
  <headerFooter alignWithMargins="0">
    <oddHeader>&amp;RPage &amp;P of &amp;N</oddHead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Mayse</dc:creator>
  <cp:keywords/>
  <dc:description/>
  <cp:lastModifiedBy>user</cp:lastModifiedBy>
  <cp:lastPrinted>2004-07-27T14:09:40Z</cp:lastPrinted>
  <dcterms:created xsi:type="dcterms:W3CDTF">2002-08-01T20:23:20Z</dcterms:created>
  <dcterms:modified xsi:type="dcterms:W3CDTF">2017-03-29T18:25:33Z</dcterms:modified>
  <cp:category/>
  <cp:version/>
  <cp:contentType/>
  <cp:contentStatus/>
</cp:coreProperties>
</file>